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3815" windowHeight="6615" tabRatio="593" firstSheet="2" activeTab="2"/>
  </bookViews>
  <sheets>
    <sheet name="Zadania inwestycyjne ogółem (2)" sheetId="1" r:id="rId1"/>
    <sheet name="WPF 2011-2020" sheetId="2" r:id="rId2"/>
    <sheet name="Przedsięwzięcia" sheetId="3" r:id="rId3"/>
  </sheets>
  <definedNames>
    <definedName name="_xlnm.Print_Area" localSheetId="2">'Przedsięwzięcia'!$A$1:$R$77</definedName>
    <definedName name="_xlnm.Print_Area" localSheetId="1">'WPF 2011-2020'!$A$1:$M$65</definedName>
    <definedName name="_xlnm.Print_Area" localSheetId="0">'Zadania inwestycyjne ogółem (2)'!$A$1:$S$123</definedName>
    <definedName name="_xlnm.Print_Titles" localSheetId="2">'Przedsięwzięcia'!$4:$5</definedName>
    <definedName name="_xlnm.Print_Titles" localSheetId="0">'Zadania inwestycyjne ogółem (2)'!$5:$6</definedName>
  </definedNames>
  <calcPr fullCalcOnLoad="1"/>
</workbook>
</file>

<file path=xl/sharedStrings.xml><?xml version="1.0" encoding="utf-8"?>
<sst xmlns="http://schemas.openxmlformats.org/spreadsheetml/2006/main" count="479" uniqueCount="249">
  <si>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</si>
  <si>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</si>
  <si>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</si>
  <si>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</si>
  <si>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</si>
  <si>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</si>
  <si>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</si>
  <si>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</si>
  <si>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</si>
  <si>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</si>
  <si>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</si>
  <si>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</si>
  <si>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</si>
  <si>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</si>
  <si>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</si>
  <si>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</si>
  <si>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</si>
  <si>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</si>
  <si>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</si>
  <si>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</si>
  <si>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</si>
  <si>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</si>
  <si>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</si>
  <si>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</si>
  <si>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</si>
  <si>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</si>
  <si>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</si>
  <si>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</si>
  <si>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</si>
  <si>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</si>
  <si>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</si>
  <si>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</si>
  <si>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</si>
  <si>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</si>
  <si>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</si>
  <si>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</si>
  <si>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</si>
  <si>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</si>
  <si>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</si>
  <si>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</si>
  <si>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</si>
  <si>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</si>
  <si>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</si>
  <si>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</si>
  <si>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</si>
  <si>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</si>
  <si>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</si>
  <si>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</si>
  <si>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</si>
  <si>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</si>
  <si>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</si>
  <si>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</si>
  <si>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</si>
  <si>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</si>
  <si>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</si>
  <si>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</si>
  <si>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</si>
  <si>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</si>
  <si>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</si>
  <si>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</si>
  <si>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</si>
  <si>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</si>
  <si>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</si>
  <si>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Poz. 1 jest sumą pozycji 1a+1b.</t>
  </si>
  <si>
    <t>Kwota wykazana w tej pozycji musi być zgodna z kwotą wykazaną w załączniku przedsięwzięć.</t>
  </si>
  <si>
    <t>W pozycji podaje się kwotę, o której mowa w art. 244 ufp.</t>
  </si>
  <si>
    <t>Poz. 17-18 są wypełniane tylko do roku 2013 włącznie.</t>
  </si>
  <si>
    <t>Poz. 2 nie musi być sumą podpozycji. Pozycja powinna zawierać też spłatę zobowiązań wymagalnych z lat ubiegłych stanowiących wydatki bieżące, o ile takie powstały</t>
  </si>
  <si>
    <t>W tej pozycji należy wykazać wynagrodzenie ze wszystkich tytułów, a nie tylko wynagrodzenia ze stosunku o pracę.</t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</si>
  <si>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</si>
  <si>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</si>
  <si>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Pozycja powinna zawierać też spłatę zobowiązań wymagalnych z lat ubiegłych stanowiących wydatki majątkowe, o ile takie powstały.</t>
  </si>
  <si>
    <t>Wszystkie kredyty i pożyczki oraz emitowane papiery wartościowe, z wyjątkiem art. 89 ust. 1 pkt 1 i 3 ufp.</t>
  </si>
  <si>
    <t>Wynik finansowy budżetu jest odmienną pozycją niż wynik budżetu w tradycyjnym rozumieniu (dochody- wydatki) gdyż do wyniku finansowego budżetu włączono także przychody i rozchody.</t>
  </si>
  <si>
    <t>Skrót sufp oznacza ustawę z dnia 30 czerwca 2005 r. o finansach publicznych (Dz.U. Nr 249. poz. 2104, z poźń. zm.).</t>
  </si>
  <si>
    <t>W pozycji tej pokazuje się wartość wynikającą z obliczeń przeprowadzonych dla lewej strony wzoru, określonego w art. 243 ufp.</t>
  </si>
  <si>
    <t>W pozycji tej pokazuje się wartość wynikającą z obliczeń przeprowadzonych dla prawej strony wzoru określonego w art. 243 ufp.</t>
  </si>
  <si>
    <t>W pozycji 16 należy wyliczyć lewą stronę wzoru z uwzględnieniem pozycji 14 i porównać z prawą stroną wzoru wyliczoną w poz. 15, co pozwoli określić czy został spełniony warunek art. 243 ufp</t>
  </si>
  <si>
    <t>W pozycjach 17 i 18 nie uwzględnia się zobowiązań związku współtworzonego przez jednostkę samorządu terytorialnego.</t>
  </si>
  <si>
    <t>Wartości przyjęte w wieloletniej prognozie finansowej i budżecie jednostki samorządu terytorialnego powinny być zgodne co najmniej w zakresie wyniku budżetu i związanych z nim kwot przychodów i rozchodów oraz długu jednostki samorządu terytorialnego. Ponadto uchwała budżetowa określa wydatki na realizowane przedsięwzięcia w wysokości umożliwiającej ich terminowe zakończenie</t>
  </si>
  <si>
    <t>W pozycji tej należy podać łączną kwotę długu na koniec roku budżetowego z wszystkich tytułów dłużnych i elementów wpływających na dług m.in. zobowiązania wymagalne, umorzenia pożyczek, zmiany kursowe. Natomiast w objaśnieniach należałoby wykazać m.in. kwotę umorzeń pożyczek otrzymanych przez JST, zmianę kwoty długu na skutek różnic kursowych.</t>
  </si>
  <si>
    <t>Wyszczególnienie</t>
  </si>
  <si>
    <t>Lp.</t>
  </si>
  <si>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</si>
  <si>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</si>
  <si>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</si>
  <si>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</si>
  <si>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</si>
  <si>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</si>
  <si>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</si>
  <si>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r>
      <t>Dochody ogółem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>, z tego:</t>
    </r>
  </si>
  <si>
    <r>
      <t xml:space="preserve">  na wynagrodzenia i składki od nich naliczane</t>
    </r>
    <r>
      <rPr>
        <vertAlign val="superscript"/>
        <sz val="10"/>
        <color indexed="8"/>
        <rFont val="Arial"/>
        <family val="2"/>
      </rPr>
      <t>4)</t>
    </r>
  </si>
  <si>
    <r>
      <t xml:space="preserve">  związane z funkcjonowaniem organów JST</t>
    </r>
    <r>
      <rPr>
        <vertAlign val="superscript"/>
        <sz val="10"/>
        <color indexed="8"/>
        <rFont val="Arial"/>
        <family val="2"/>
      </rPr>
      <t>5)</t>
    </r>
  </si>
  <si>
    <r>
      <t>Inne przychody niezwiązane z zaciągnięciem długu</t>
    </r>
    <r>
      <rPr>
        <b/>
        <vertAlign val="superscript"/>
        <sz val="10"/>
        <color indexed="8"/>
        <rFont val="Arial"/>
        <family val="2"/>
      </rPr>
      <t>7)</t>
    </r>
  </si>
  <si>
    <r>
      <t>Wydatki majątkowe</t>
    </r>
    <r>
      <rPr>
        <b/>
        <vertAlign val="superscript"/>
        <sz val="10"/>
        <color indexed="8"/>
        <rFont val="Arial"/>
        <family val="2"/>
      </rPr>
      <t>8)</t>
    </r>
    <r>
      <rPr>
        <b/>
        <sz val="10"/>
        <color indexed="8"/>
        <rFont val="Arial"/>
        <family val="2"/>
      </rPr>
      <t>, w tym:</t>
    </r>
  </si>
  <si>
    <r>
      <t>Przychody (kredyty, pożyczki, emisje obligacji)</t>
    </r>
    <r>
      <rPr>
        <b/>
        <vertAlign val="superscript"/>
        <sz val="10"/>
        <color indexed="8"/>
        <rFont val="Arial"/>
        <family val="2"/>
      </rPr>
      <t>9)</t>
    </r>
  </si>
  <si>
    <r>
      <t>Wynik finansowy budżetu (9-10+11)</t>
    </r>
    <r>
      <rPr>
        <b/>
        <vertAlign val="superscript"/>
        <sz val="10"/>
        <color indexed="8"/>
        <rFont val="Arial"/>
        <family val="2"/>
      </rPr>
      <t>10)</t>
    </r>
  </si>
  <si>
    <r>
      <t>Kwota długu</t>
    </r>
    <r>
      <rPr>
        <b/>
        <vertAlign val="superscript"/>
        <sz val="10"/>
        <color indexed="8"/>
        <rFont val="Arial"/>
        <family val="2"/>
      </rPr>
      <t>11)</t>
    </r>
    <r>
      <rPr>
        <b/>
        <sz val="10"/>
        <color indexed="8"/>
        <rFont val="Arial"/>
        <family val="2"/>
      </rPr>
      <t>, w tym:</t>
    </r>
  </si>
  <si>
    <r>
      <t xml:space="preserve">  łączna kwota wyłączeń z art. 243 ust. 3 pkt 1 ufp oraz
  z art. 170 ust. 3 sufp</t>
    </r>
    <r>
      <rPr>
        <vertAlign val="superscript"/>
        <sz val="10"/>
        <color indexed="8"/>
        <rFont val="Arial"/>
        <family val="2"/>
      </rPr>
      <t>12)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</si>
  <si>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0"/>
        <color indexed="8"/>
        <rFont val="Arial"/>
        <family val="2"/>
      </rPr>
      <t>13)</t>
    </r>
  </si>
  <si>
    <r>
      <t>Planowana łączna kwota spłaty zobowiązań /dochody ogółem -max 15% z art. 169 sufp</t>
    </r>
    <r>
      <rPr>
        <b/>
        <vertAlign val="superscript"/>
        <sz val="10"/>
        <color indexed="8"/>
        <rFont val="Arial"/>
        <family val="2"/>
      </rPr>
      <t>17)</t>
    </r>
  </si>
  <si>
    <r>
      <t>Zadłużenie/dochody ogółem (13 –13a):1) - max 60% z art. 170 sufp</t>
    </r>
    <r>
      <rPr>
        <b/>
        <vertAlign val="superscript"/>
        <sz val="10"/>
        <color indexed="8"/>
        <rFont val="Arial"/>
        <family val="2"/>
      </rPr>
      <t>18)</t>
    </r>
  </si>
  <si>
    <t>d )</t>
  </si>
  <si>
    <r>
      <t>Wydatki bieżące</t>
    </r>
    <r>
      <rPr>
        <b/>
        <vertAlign val="superscript"/>
        <sz val="10"/>
        <color indexed="8"/>
        <rFont val="Arial"/>
        <family val="2"/>
      </rPr>
      <t>3)</t>
    </r>
    <r>
      <rPr>
        <b/>
        <sz val="10"/>
        <color indexed="8"/>
        <rFont val="Arial"/>
        <family val="2"/>
      </rPr>
      <t xml:space="preserve"> (bez odsetek i prowizji od: kredytów i pożyczek oraz wyemitowanych papierów wartościowych),
w tym:</t>
    </r>
  </si>
  <si>
    <t xml:space="preserve"> -  nadwyżka budżetowa z lat ubiegłych plus wolne środki, 
    zgodnie z art. 217 ufp, angażowane na pokrycie 
    deficytu budżetu roku bieżącego</t>
  </si>
  <si>
    <t>* kwoty w poz.: 1, 1a, 1c, 2, 2c, 2d, 7, 7a, 7b, 11, 13, 13a, 13b,14, 15 oraz 16-18 (komórki oznaczone kolorem niebieskim) należy wykazać w całym okresie, na który zaciągnięto oraz planuje się zaciągnąć zobowiązania</t>
  </si>
  <si>
    <r>
      <t xml:space="preserve">** powinna zostać spełniona zależność odnośnie lewej strony wzoru po uwzględnieniu poz. 14 w stosunku do prawej strony wzoru - </t>
    </r>
    <r>
      <rPr>
        <b/>
        <sz val="10"/>
        <rFont val="Arial"/>
        <family val="2"/>
      </rPr>
      <t>niewłaściwe skreślić**</t>
    </r>
  </si>
  <si>
    <t>Środki do dyspozycji (3+4+5) na  (7+8+9)</t>
  </si>
  <si>
    <t>X</t>
  </si>
  <si>
    <r>
      <t xml:space="preserve">  wydatki bieżące objęte limitem art. 226 ust. 4 ufp</t>
    </r>
    <r>
      <rPr>
        <vertAlign val="superscript"/>
        <sz val="10"/>
        <color indexed="8"/>
        <rFont val="Arial"/>
        <family val="2"/>
      </rPr>
      <t>6)</t>
    </r>
  </si>
  <si>
    <r>
      <t>Planowana łączna kwota spłaty zobowiązań</t>
    </r>
    <r>
      <rPr>
        <b/>
        <vertAlign val="superscript"/>
        <sz val="10"/>
        <color indexed="8"/>
        <rFont val="Arial"/>
        <family val="2"/>
      </rPr>
      <t>14)</t>
    </r>
  </si>
  <si>
    <r>
      <t xml:space="preserve">  maksymalny dopuszczalny wskaźnik spłaty z art. 243 ufp</t>
    </r>
    <r>
      <rPr>
        <vertAlign val="superscript"/>
        <sz val="10"/>
        <color indexed="8"/>
        <rFont val="Arial"/>
        <family val="2"/>
      </rPr>
      <t>15)</t>
    </r>
  </si>
  <si>
    <r>
      <t xml:space="preserve">Spełnienie wskaźnika spłaty z art. 243 ufp po uwzględnieniu art. 244 ufp </t>
    </r>
    <r>
      <rPr>
        <b/>
        <vertAlign val="superscript"/>
        <sz val="10"/>
        <color indexed="8"/>
        <rFont val="Arial"/>
        <family val="2"/>
      </rPr>
      <t>16)</t>
    </r>
  </si>
  <si>
    <t xml:space="preserve">Zgodny z art. 243/
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</si>
  <si>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</si>
  <si>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</si>
  <si>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</si>
  <si>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</si>
  <si>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Limity wydatków
(w zł)</t>
  </si>
  <si>
    <t>od</t>
  </si>
  <si>
    <t>do</t>
  </si>
  <si>
    <t>2015 r.</t>
  </si>
  <si>
    <t>2016 r.</t>
  </si>
  <si>
    <t>2017 r.</t>
  </si>
  <si>
    <t>2018 r.</t>
  </si>
  <si>
    <t>2019 r.</t>
  </si>
  <si>
    <t>2020 r.</t>
  </si>
  <si>
    <t>Przedsięwzięcia ogółem:</t>
  </si>
  <si>
    <t xml:space="preserve"> - wydatki bieżące</t>
  </si>
  <si>
    <t xml:space="preserve"> - wydatki majątkowe</t>
  </si>
  <si>
    <t>Programy, projekty lub zadania (razem)</t>
  </si>
  <si>
    <t xml:space="preserve">a) </t>
  </si>
  <si>
    <t>programy, projekty lub zadania związane z programami realizowanymi z udziałem środków, o których mowa w art. 5 ust. 1 pkt 2 i 3 (razem)</t>
  </si>
  <si>
    <t>a/1</t>
  </si>
  <si>
    <t>Urząd Miejski</t>
  </si>
  <si>
    <t>a/2</t>
  </si>
  <si>
    <t>Modernizacja i rozbudowa oczyszczalni ścieków w Trzcińsku-Zdroju</t>
  </si>
  <si>
    <t xml:space="preserve">Budowa kanalizacji sanitarnej w m. Strzeszów i sieci przesyłowej do m. Trzcińsko-Zdrój </t>
  </si>
  <si>
    <t xml:space="preserve">Stworzenie bazy kulturalnej na wsi poprzez remont świetlicy wiejskiej w Piasecznie </t>
  </si>
  <si>
    <t xml:space="preserve">b) </t>
  </si>
  <si>
    <t>programy, projekty lub zadania związane z umowami partnerstwa publiczno-prywatnego (razem)</t>
  </si>
  <si>
    <t xml:space="preserve">  Program …</t>
  </si>
  <si>
    <t xml:space="preserve">c) </t>
  </si>
  <si>
    <t>programy, projekty lub zadania pozostałe (inne niż wymienione w lit.. a i b) (razem)</t>
  </si>
  <si>
    <t>c/1</t>
  </si>
  <si>
    <t xml:space="preserve">Adaptacja i przebudowa budynku rozlewni na mieszkania socjalne w Trzcińsku-Zdroju </t>
  </si>
  <si>
    <t xml:space="preserve">Rekultywacja składowiska w m. Drzesz </t>
  </si>
  <si>
    <t>3.1</t>
  </si>
  <si>
    <t xml:space="preserve">  Umowa …</t>
  </si>
  <si>
    <t>Gwarancje i poręczenia udzielane przez jednostki samorządu terytorialnego(razem)</t>
  </si>
  <si>
    <t>Limit zobowiązań wynika z uprawnienia organu wykonawczego do zaciągania zobowiązań niezbędnych do realizacji przedsięwzięcia. Stopień wykorzystania limitu zobowiązań nie musi pokrywać się z wykorzystaniem limitu wydatków. Kwota, na którą będzie można zaciągać zobowiązania, będzie ulegała pomniejszaniu o kwotę zobowiązań zaciągniętych w ramach ustalonego limitu dla przedsięwzięcia. Natomiast limit wydatków będzie ulegał zmniejszeniu stosownie do stopnia realizacji wydatków.</t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</si>
  <si>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</si>
  <si>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r>
      <t>Limit
zobowiązań</t>
    </r>
    <r>
      <rPr>
        <b/>
        <vertAlign val="superscript"/>
        <sz val="11"/>
        <rFont val="Arial CE"/>
        <family val="0"/>
      </rPr>
      <t>1)</t>
    </r>
    <r>
      <rPr>
        <b/>
        <sz val="11"/>
        <rFont val="Arial CE"/>
        <family val="2"/>
      </rPr>
      <t xml:space="preserve">
(w zł)</t>
    </r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</si>
  <si>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1"/>
        <rFont val="Arial CE"/>
        <family val="0"/>
      </rPr>
      <t>2)</t>
    </r>
  </si>
  <si>
    <t xml:space="preserve">   </t>
  </si>
  <si>
    <t xml:space="preserve">Adaptacja pomieszczeń przy ul. 2 Lutego w Trzcinsku-Zdroju na biura </t>
  </si>
  <si>
    <t>R A Z E M</t>
  </si>
  <si>
    <t>Urząd Miejski Fundusz Sołecki</t>
  </si>
  <si>
    <t>Zakup sprzętu nagłaśniającego  Sołectwo Piaseczno</t>
  </si>
  <si>
    <t>6060</t>
  </si>
  <si>
    <t>921109</t>
  </si>
  <si>
    <t>921</t>
  </si>
  <si>
    <t>2010-2012</t>
  </si>
  <si>
    <t>6057 6059</t>
  </si>
  <si>
    <t>92109</t>
  </si>
  <si>
    <t>Zadaszenie sceny przy świetlicy wiejskiej w Stołecznej</t>
  </si>
  <si>
    <t>6050</t>
  </si>
  <si>
    <t>Utwardzenie placu przy świetlicy Dobropole</t>
  </si>
  <si>
    <t>2011-2012</t>
  </si>
  <si>
    <t>Rozbudowa i przebudowa świetlicy wiejskiej w Gogolicach</t>
  </si>
  <si>
    <t>Doposażenie placu zabaw w Piasecznie</t>
  </si>
  <si>
    <t>900</t>
  </si>
  <si>
    <t>Zakup namiotu wraz z wyposażeniem Sołectwo Gogolice</t>
  </si>
  <si>
    <t>Ogrodzenie placu wiejskiego w Stołecznej</t>
  </si>
  <si>
    <t>Budowa wiaty drewnianej w Górczynie</t>
  </si>
  <si>
    <t>Budowa miejsc wypoczynkowych w m. Trzcinsko-Zdrój,Chełm Dolny, Góralice</t>
  </si>
  <si>
    <t>Zakup kosiarki samojezdnej do Sołectwa Tchórzno</t>
  </si>
  <si>
    <t>90004</t>
  </si>
  <si>
    <t>90002</t>
  </si>
  <si>
    <t>Dokumentacja techniczna na modernizację sieci kanalizacyjnej w Chełmie Górnym wraz z przesyłem do Gogolic</t>
  </si>
  <si>
    <t>90001</t>
  </si>
  <si>
    <t>2011-2014</t>
  </si>
  <si>
    <t xml:space="preserve">Budowa zbiorowego systemu odprowadzania ścieków w  Gogolicach </t>
  </si>
  <si>
    <t xml:space="preserve"> 2010-2012</t>
  </si>
  <si>
    <t>2010-2014</t>
  </si>
  <si>
    <t xml:space="preserve">Modernizacja i rozbudowa oczyszczalni ścieków w Trzcińsku-Zdroju, 
</t>
  </si>
  <si>
    <t>Modernizacja oświetlenia w Gimnazjum w Góralicach</t>
  </si>
  <si>
    <t>80110</t>
  </si>
  <si>
    <t>801</t>
  </si>
  <si>
    <t>Modernizacja placu zabaw wraz z budową drogi dojazdowej w Przedszkolu  w Trzcińsku-Zdroju</t>
  </si>
  <si>
    <t>80104</t>
  </si>
  <si>
    <t>Modernizacja instalacji elektrycznej w Przedszkolu w Trzcińsku-Zdroju</t>
  </si>
  <si>
    <t>Modernizacja instalacji elektrycznej w Szkole Podstawowej w Stołecznej</t>
  </si>
  <si>
    <t>80101</t>
  </si>
  <si>
    <t>Rozbudowa cmentarza komunalnego w Trzcińsku-Zdroju o działki 110 i 111 obręb nr 1 miasto Trzcińsko-Zdrój</t>
  </si>
  <si>
    <t>71035</t>
  </si>
  <si>
    <t>710</t>
  </si>
  <si>
    <t>70095</t>
  </si>
  <si>
    <t>700</t>
  </si>
  <si>
    <t>2013-2014</t>
  </si>
  <si>
    <t xml:space="preserve">Adaptacja pomieszczeń przy ul. 2 Lutego na biura </t>
  </si>
  <si>
    <t>63095</t>
  </si>
  <si>
    <t>630</t>
  </si>
  <si>
    <t>60014</t>
  </si>
  <si>
    <t>600</t>
  </si>
  <si>
    <t xml:space="preserve">Rozbudowa stacji uzdatniania wody w Trzcińsko-Zdroju i modernizacja ujęć wodnych na wsiach
</t>
  </si>
  <si>
    <t>40002</t>
  </si>
  <si>
    <t>400</t>
  </si>
  <si>
    <t>Planowane wydatki</t>
  </si>
  <si>
    <t>Jednostka organizacyjna realizująca program lub koordynująca wykonanie programu</t>
  </si>
  <si>
    <t>Nazwa zadania inwestycyjnego</t>
  </si>
  <si>
    <t>§</t>
  </si>
  <si>
    <t>Rozdz.</t>
  </si>
  <si>
    <t>Dział</t>
  </si>
  <si>
    <t>w złotych</t>
  </si>
  <si>
    <t>Infrastruktura łącząca dla polskich i niemieckich gmin i miast Mark Landin, Brussow,Carmzow-Wallmow, Schenkenberg, Schönfeld, Mescherin, Angermünde, Schwedt/Odra, Banie, Cedynia, Chojna, Gryfino, Kołbaskowo, Stare Czarnowo i Trzcińsko - Zdrój</t>
  </si>
  <si>
    <t>-budowa ścieżki pieszo-rowerowej Trzcińsko-Zdroj-Strzeszow</t>
  </si>
  <si>
    <t>70005</t>
  </si>
  <si>
    <t>Zakup budynku w Tchórznie z przeznaczeniem na świetlicę wiejską</t>
  </si>
  <si>
    <t xml:space="preserve">Urząd Miejski </t>
  </si>
  <si>
    <t>Modernizacja co w Szkole Podstawowej w Trzcińsku-Zdroju</t>
  </si>
  <si>
    <t>Budowa placu zabaw w m. Górczyn</t>
  </si>
  <si>
    <t>2021 r.</t>
  </si>
  <si>
    <t>c/2</t>
  </si>
  <si>
    <t>c/3</t>
  </si>
  <si>
    <t>631</t>
  </si>
  <si>
    <t xml:space="preserve">Dotacja celowa dla Powiatu Gryfińskiego na dofinansowanie przebudowy drogi powiatowej nr </t>
  </si>
  <si>
    <t>621</t>
  </si>
  <si>
    <t xml:space="preserve">Dotacja celowa dla Zakładu Komunalnego w Trzcińsku-Zdroju na zakup samochodu do ciśnieniowego czyszczenia rur- WUKO </t>
  </si>
  <si>
    <r>
      <t>Wieloletnia prognoza finansowa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
 Gminy Trzcińsko-Zdrój
na lata 2011 - 2021</t>
    </r>
  </si>
  <si>
    <t>2011-2013</t>
  </si>
  <si>
    <t>2010-2016</t>
  </si>
  <si>
    <t>Wystawa w byłym młynie, budowa (odtworzenie) alei spacerowej wzdłuż muru kamiennego i odbudowa baszty w Trzcińsku-Zdroju oraz hala z wystawą skamieniałości w Stolzenhagen – wspólny projekt z wykorzystaniem potencjałów epoki lodowcowej w celu stworzenia Ge</t>
  </si>
  <si>
    <t>Załącznik Nr 12 do uchwały Nr ... Rady Miejskiej w Trzcińsku-Zdroju z dnia …... 2011 roku.</t>
  </si>
  <si>
    <t xml:space="preserve"> Wspólny projekt z wykorzystaniem potencjałów epoki lodowcowej dla geoturystyki w polsko – niemieckim geoparku "Kraina Polodowcowa nad Odrą" - Wystawa w budynku młyna, budowa alei spacerowej i rekonstrukcja baszty w Trzcińsku-Zdroju oraz hala z wystawą skamieniałości w Stolzenhagen – obejmuje:                                                                                                                                                                                    - odrestaurowanie wraz z odbudową młyna gospodarczego w celu utworzenia izby pamięci i aranżacja ogrodu geologicznego,                                                                                                                 - rekonstrukcja alei spacerowej i aranżacja szlaku edukacyjnego,                                                                                                                     - odbudowa Baszty Zachodniej.</t>
  </si>
  <si>
    <t xml:space="preserve">Rozbudowa stacji uzdatniania wody w Trzcińsku-Zdroju ,modernizacja ujęć wodnych na wsiach
</t>
  </si>
  <si>
    <t>c/7</t>
  </si>
  <si>
    <t>05-2012</t>
  </si>
  <si>
    <t>Limity wydatków  Gminy Trzcińsko-Zdrój
na zadania inwestycyjne i zakupy realizowane w roku 2013  i latach kolejnych</t>
  </si>
  <si>
    <t xml:space="preserve">Przebudowa i rozbudowa świetlicy wiejskiej w Piasecznie </t>
  </si>
  <si>
    <t>c/4</t>
  </si>
  <si>
    <t>c/5</t>
  </si>
  <si>
    <t>c/6</t>
  </si>
  <si>
    <t>a3</t>
  </si>
  <si>
    <t>Planowane i realizowane przedsięwzięcia  
Gminy Trzcińsko-Zdrój
w latach 2013-2021</t>
  </si>
  <si>
    <t>Rekultywacja składowiska Drzesz</t>
  </si>
  <si>
    <t>c/8</t>
  </si>
  <si>
    <t>Załacznik nr 3 do uchwały nr ………..Rady Miejskiej w Trzcińsku-Zdroju  z dnia ………..</t>
  </si>
  <si>
    <t xml:space="preserve">  Umowa na dowożenie uczniów na terenie Gminy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</si>
</sst>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[$-415]d\ mmmm\ yyyy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#,##0.00\ &quot;zł&quot;"/>
    <numFmt numFmtId="175" formatCode="#,##0.0\ &quot;zł&quot;"/>
    <numFmt numFmtId="176" formatCode="#,##0\ &quot;zł&quot;"/>
    <numFmt numFmtId="177" formatCode="#,##0_ ;[Red]\-#,##0\ "/>
    <numFmt numFmtId="178" formatCode="#,##0.00_ ;[Red]\-#,##0.00\ "/>
    <numFmt numFmtId="179" formatCode="#,##0.000_ ;[Red]\-#,##0.000\ "/>
    <numFmt numFmtId="180" formatCode="#,##0.0_ ;[Red]\-#,##0.0\ "/>
    <numFmt numFmtId="181" formatCode="#,##0.00_ ;\-#,##0.00\ "/>
    <numFmt numFmtId="182" formatCode="0.0%"/>
    <numFmt numFmtId="183" formatCode="0.000%"/>
    <numFmt numFmtId="184" formatCode="0.0000%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</numFmts>
  <fonts count="46"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Arial CE"/>
      <family val="0"/>
    </font>
    <font>
      <b/>
      <sz val="11"/>
      <name val="Arial CE"/>
      <family val="2"/>
    </font>
    <font>
      <i/>
      <u val="single"/>
      <sz val="11"/>
      <name val="Arial CE"/>
      <family val="0"/>
    </font>
    <font>
      <b/>
      <vertAlign val="superscript"/>
      <sz val="11"/>
      <name val="Arial CE"/>
      <family val="0"/>
    </font>
    <font>
      <i/>
      <sz val="11"/>
      <name val="Arial CE"/>
      <family val="0"/>
    </font>
    <font>
      <vertAlign val="superscript"/>
      <sz val="11"/>
      <name val="Arial CE"/>
      <family val="0"/>
    </font>
    <font>
      <u val="single"/>
      <sz val="8.25"/>
      <color indexed="12"/>
      <name val="Czcionka tekstu podstawowego"/>
      <family val="2"/>
    </font>
    <font>
      <u val="single"/>
      <sz val="8.25"/>
      <color indexed="36"/>
      <name val="Czcionka tekstu podstawowego"/>
      <family val="2"/>
    </font>
    <font>
      <sz val="12"/>
      <name val="Arial CE"/>
      <family val="0"/>
    </font>
    <font>
      <sz val="12"/>
      <color indexed="10"/>
      <name val="Arial CE"/>
      <family val="0"/>
    </font>
    <font>
      <sz val="12"/>
      <name val="Arial"/>
      <family val="2"/>
    </font>
    <font>
      <i/>
      <sz val="12"/>
      <name val="Arial CE"/>
      <family val="0"/>
    </font>
    <font>
      <b/>
      <sz val="12"/>
      <name val="Arial CE"/>
      <family val="2"/>
    </font>
    <font>
      <i/>
      <u val="single"/>
      <sz val="12"/>
      <name val="Arial CE"/>
      <family val="0"/>
    </font>
    <font>
      <sz val="10"/>
      <color indexed="10"/>
      <name val="Arial"/>
      <family val="2"/>
    </font>
    <font>
      <b/>
      <sz val="16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4" fillId="0" borderId="0" xfId="61" applyFont="1" applyAlignment="1">
      <alignment vertical="center"/>
      <protection/>
    </xf>
    <xf numFmtId="0" fontId="14" fillId="0" borderId="0" xfId="61" applyFont="1" applyAlignment="1">
      <alignment horizontal="left" vertical="top" wrapText="1"/>
      <protection/>
    </xf>
    <xf numFmtId="0" fontId="15" fillId="0" borderId="10" xfId="61" applyFont="1" applyBorder="1" applyAlignment="1">
      <alignment horizontal="center" vertical="center" wrapText="1"/>
      <protection/>
    </xf>
    <xf numFmtId="0" fontId="15" fillId="0" borderId="0" xfId="61" applyFont="1" applyAlignment="1">
      <alignment horizontal="center" vertical="center" wrapText="1"/>
      <protection/>
    </xf>
    <xf numFmtId="0" fontId="16" fillId="0" borderId="0" xfId="61" applyFont="1" applyAlignment="1">
      <alignment horizontal="right"/>
      <protection/>
    </xf>
    <xf numFmtId="0" fontId="15" fillId="0" borderId="0" xfId="61" applyFont="1" applyBorder="1" applyAlignment="1">
      <alignment horizontal="center" vertical="center" wrapText="1"/>
      <protection/>
    </xf>
    <xf numFmtId="0" fontId="18" fillId="0" borderId="11" xfId="61" applyFont="1" applyBorder="1" applyAlignment="1">
      <alignment horizontal="center" vertical="center"/>
      <protection/>
    </xf>
    <xf numFmtId="0" fontId="18" fillId="0" borderId="0" xfId="61" applyFont="1" applyAlignment="1">
      <alignment vertical="center"/>
      <protection/>
    </xf>
    <xf numFmtId="165" fontId="14" fillId="0" borderId="12" xfId="42" applyNumberFormat="1" applyFont="1" applyBorder="1" applyAlignment="1">
      <alignment vertical="top"/>
    </xf>
    <xf numFmtId="165" fontId="14" fillId="0" borderId="12" xfId="61" applyNumberFormat="1" applyFont="1" applyBorder="1" applyAlignment="1">
      <alignment vertical="top"/>
      <protection/>
    </xf>
    <xf numFmtId="165" fontId="14" fillId="0" borderId="13" xfId="42" applyNumberFormat="1" applyFont="1" applyBorder="1" applyAlignment="1">
      <alignment vertical="top"/>
    </xf>
    <xf numFmtId="0" fontId="14" fillId="0" borderId="13" xfId="61" applyFont="1" applyBorder="1" applyAlignment="1">
      <alignment vertical="top"/>
      <protection/>
    </xf>
    <xf numFmtId="0" fontId="15" fillId="0" borderId="14" xfId="61" applyFont="1" applyBorder="1" applyAlignment="1">
      <alignment vertical="top"/>
      <protection/>
    </xf>
    <xf numFmtId="0" fontId="15" fillId="0" borderId="15" xfId="61" applyFont="1" applyBorder="1" applyAlignment="1">
      <alignment vertical="top"/>
      <protection/>
    </xf>
    <xf numFmtId="0" fontId="15" fillId="0" borderId="16" xfId="61" applyFont="1" applyBorder="1" applyAlignment="1">
      <alignment vertical="top"/>
      <protection/>
    </xf>
    <xf numFmtId="0" fontId="14" fillId="0" borderId="14" xfId="61" applyFont="1" applyBorder="1" applyAlignment="1">
      <alignment vertical="top"/>
      <protection/>
    </xf>
    <xf numFmtId="0" fontId="14" fillId="0" borderId="15" xfId="61" applyFont="1" applyBorder="1" applyAlignment="1">
      <alignment vertical="top"/>
      <protection/>
    </xf>
    <xf numFmtId="0" fontId="14" fillId="0" borderId="16" xfId="61" applyFont="1" applyBorder="1" applyAlignment="1">
      <alignment vertical="top"/>
      <protection/>
    </xf>
    <xf numFmtId="0" fontId="15" fillId="0" borderId="17" xfId="61" applyFont="1" applyBorder="1" applyAlignment="1">
      <alignment horizontal="center" vertical="top" wrapText="1"/>
      <protection/>
    </xf>
    <xf numFmtId="0" fontId="14" fillId="0" borderId="12" xfId="61" applyFont="1" applyBorder="1" applyAlignment="1">
      <alignment vertical="top"/>
      <protection/>
    </xf>
    <xf numFmtId="165" fontId="14" fillId="0" borderId="18" xfId="42" applyNumberFormat="1" applyFont="1" applyBorder="1" applyAlignment="1">
      <alignment vertical="top"/>
    </xf>
    <xf numFmtId="0" fontId="14" fillId="0" borderId="18" xfId="61" applyFont="1" applyBorder="1" applyAlignment="1">
      <alignment vertical="top"/>
      <protection/>
    </xf>
    <xf numFmtId="49" fontId="15" fillId="0" borderId="17" xfId="61" applyNumberFormat="1" applyFont="1" applyBorder="1" applyAlignment="1">
      <alignment vertical="top" wrapText="1"/>
      <protection/>
    </xf>
    <xf numFmtId="0" fontId="15" fillId="0" borderId="14" xfId="61" applyFont="1" applyBorder="1" applyAlignment="1">
      <alignment vertical="top" wrapText="1"/>
      <protection/>
    </xf>
    <xf numFmtId="0" fontId="19" fillId="0" borderId="0" xfId="61" applyFont="1" applyAlignment="1">
      <alignment horizontal="right" vertical="top"/>
      <protection/>
    </xf>
    <xf numFmtId="0" fontId="14" fillId="0" borderId="19" xfId="61" applyFont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60" applyFill="1">
      <alignment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165" fontId="11" fillId="0" borderId="11" xfId="42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11" fillId="0" borderId="11" xfId="0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165" fontId="11" fillId="0" borderId="17" xfId="42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165" fontId="11" fillId="0" borderId="20" xfId="42" applyNumberFormat="1" applyFont="1" applyFill="1" applyBorder="1" applyAlignment="1">
      <alignment vertical="top" wrapText="1"/>
    </xf>
    <xf numFmtId="165" fontId="0" fillId="0" borderId="0" xfId="0" applyNumberFormat="1" applyFill="1" applyAlignment="1">
      <alignment wrapText="1"/>
    </xf>
    <xf numFmtId="165" fontId="5" fillId="0" borderId="11" xfId="42" applyNumberFormat="1" applyFont="1" applyFill="1" applyBorder="1" applyAlignment="1">
      <alignment vertical="top" wrapText="1"/>
    </xf>
    <xf numFmtId="165" fontId="0" fillId="0" borderId="0" xfId="42" applyNumberFormat="1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165" fontId="11" fillId="0" borderId="0" xfId="42" applyNumberFormat="1" applyFont="1" applyFill="1" applyAlignment="1">
      <alignment vertical="top" wrapText="1"/>
    </xf>
    <xf numFmtId="4" fontId="11" fillId="0" borderId="11" xfId="0" applyNumberFormat="1" applyFont="1" applyFill="1" applyBorder="1" applyAlignment="1">
      <alignment vertical="top" wrapText="1"/>
    </xf>
    <xf numFmtId="10" fontId="11" fillId="0" borderId="11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3" fontId="11" fillId="0" borderId="11" xfId="0" applyNumberFormat="1" applyFont="1" applyFill="1" applyBorder="1" applyAlignment="1">
      <alignment vertical="top" wrapText="1"/>
    </xf>
    <xf numFmtId="165" fontId="11" fillId="0" borderId="11" xfId="0" applyNumberFormat="1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vertical="top" wrapText="1"/>
    </xf>
    <xf numFmtId="165" fontId="11" fillId="0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/>
    </xf>
    <xf numFmtId="0" fontId="14" fillId="0" borderId="0" xfId="61" applyFont="1" applyAlignment="1">
      <alignment vertical="top" wrapText="1"/>
      <protection/>
    </xf>
    <xf numFmtId="0" fontId="0" fillId="0" borderId="0" xfId="0" applyFill="1" applyAlignment="1">
      <alignment vertical="center" wrapText="1"/>
    </xf>
    <xf numFmtId="3" fontId="11" fillId="0" borderId="11" xfId="42" applyNumberFormat="1" applyFont="1" applyFill="1" applyBorder="1" applyAlignment="1">
      <alignment vertical="top" wrapText="1"/>
    </xf>
    <xf numFmtId="10" fontId="28" fillId="0" borderId="11" xfId="42" applyNumberFormat="1" applyFont="1" applyFill="1" applyBorder="1" applyAlignment="1">
      <alignment vertical="top" wrapText="1"/>
    </xf>
    <xf numFmtId="0" fontId="22" fillId="0" borderId="0" xfId="54" applyFont="1" applyAlignment="1">
      <alignment vertical="center"/>
      <protection/>
    </xf>
    <xf numFmtId="0" fontId="14" fillId="0" borderId="0" xfId="54" applyFont="1" applyAlignment="1">
      <alignment vertical="center"/>
      <protection/>
    </xf>
    <xf numFmtId="3" fontId="22" fillId="0" borderId="0" xfId="54" applyNumberFormat="1" applyFont="1" applyAlignment="1">
      <alignment vertical="center"/>
      <protection/>
    </xf>
    <xf numFmtId="1" fontId="22" fillId="0" borderId="0" xfId="54" applyNumberFormat="1" applyFont="1" applyAlignment="1">
      <alignment vertical="center"/>
      <protection/>
    </xf>
    <xf numFmtId="3" fontId="22" fillId="0" borderId="11" xfId="54" applyNumberFormat="1" applyFont="1" applyBorder="1" applyAlignment="1">
      <alignment vertical="center"/>
      <protection/>
    </xf>
    <xf numFmtId="0" fontId="22" fillId="0" borderId="11" xfId="54" applyFont="1" applyBorder="1" applyAlignment="1">
      <alignment vertical="center"/>
      <protection/>
    </xf>
    <xf numFmtId="0" fontId="14" fillId="0" borderId="11" xfId="54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/>
      <protection/>
    </xf>
    <xf numFmtId="0" fontId="22" fillId="0" borderId="11" xfId="54" applyFont="1" applyBorder="1" applyAlignment="1">
      <alignment horizontal="center" vertical="top"/>
      <protection/>
    </xf>
    <xf numFmtId="0" fontId="22" fillId="0" borderId="0" xfId="54" applyFont="1">
      <alignment/>
      <protection/>
    </xf>
    <xf numFmtId="3" fontId="22" fillId="0" borderId="20" xfId="54" applyNumberFormat="1" applyFont="1" applyBorder="1" applyAlignment="1">
      <alignment horizontal="center" vertical="center"/>
      <protection/>
    </xf>
    <xf numFmtId="0" fontId="22" fillId="0" borderId="20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 wrapText="1"/>
      <protection/>
    </xf>
    <xf numFmtId="49" fontId="22" fillId="0" borderId="20" xfId="54" applyNumberFormat="1" applyFont="1" applyBorder="1" applyAlignment="1">
      <alignment horizontal="center" vertical="top" wrapText="1"/>
      <protection/>
    </xf>
    <xf numFmtId="49" fontId="22" fillId="0" borderId="20" xfId="54" applyNumberFormat="1" applyFont="1" applyBorder="1" applyAlignment="1">
      <alignment horizontal="center" vertical="center"/>
      <protection/>
    </xf>
    <xf numFmtId="0" fontId="22" fillId="0" borderId="15" xfId="54" applyFont="1" applyBorder="1">
      <alignment/>
      <protection/>
    </xf>
    <xf numFmtId="0" fontId="22" fillId="0" borderId="0" xfId="54" applyFont="1" applyBorder="1">
      <alignment/>
      <protection/>
    </xf>
    <xf numFmtId="0" fontId="25" fillId="0" borderId="0" xfId="54" applyFont="1" applyAlignment="1">
      <alignment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18" fillId="0" borderId="11" xfId="54" applyFont="1" applyBorder="1" applyAlignment="1">
      <alignment horizontal="center" vertical="center"/>
      <protection/>
    </xf>
    <xf numFmtId="0" fontId="22" fillId="0" borderId="0" xfId="54" applyFont="1" applyAlignment="1">
      <alignment vertical="center"/>
      <protection/>
    </xf>
    <xf numFmtId="0" fontId="26" fillId="20" borderId="11" xfId="54" applyFont="1" applyFill="1" applyBorder="1" applyAlignment="1">
      <alignment horizontal="center" vertical="center" wrapText="1"/>
      <protection/>
    </xf>
    <xf numFmtId="0" fontId="26" fillId="20" borderId="14" xfId="54" applyFont="1" applyFill="1" applyBorder="1" applyAlignment="1">
      <alignment horizontal="center" vertical="center" wrapText="1"/>
      <protection/>
    </xf>
    <xf numFmtId="0" fontId="27" fillId="0" borderId="0" xfId="54" applyFont="1" applyAlignment="1">
      <alignment horizontal="right"/>
      <protection/>
    </xf>
    <xf numFmtId="0" fontId="26" fillId="0" borderId="0" xfId="54" applyFont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26" fillId="0" borderId="0" xfId="54" applyFont="1" applyBorder="1" applyAlignment="1">
      <alignment horizontal="center" vertical="center" wrapText="1"/>
      <protection/>
    </xf>
    <xf numFmtId="0" fontId="26" fillId="0" borderId="0" xfId="54" applyFont="1" applyBorder="1" applyAlignment="1">
      <alignment horizontal="center" vertical="top" wrapText="1"/>
      <protection/>
    </xf>
    <xf numFmtId="0" fontId="15" fillId="0" borderId="0" xfId="54" applyFont="1" applyBorder="1" applyAlignment="1">
      <alignment horizontal="center" vertical="center" wrapText="1"/>
      <protection/>
    </xf>
    <xf numFmtId="0" fontId="26" fillId="20" borderId="0" xfId="54" applyFont="1" applyFill="1" applyBorder="1" applyAlignment="1">
      <alignment horizontal="center" vertical="center" wrapText="1"/>
      <protection/>
    </xf>
    <xf numFmtId="49" fontId="24" fillId="0" borderId="0" xfId="54" applyNumberFormat="1" applyFont="1" applyBorder="1" applyAlignment="1" applyProtection="1">
      <alignment horizontal="center" wrapText="1" shrinkToFit="1"/>
      <protection/>
    </xf>
    <xf numFmtId="49" fontId="24" fillId="0" borderId="17" xfId="54" applyNumberFormat="1" applyFont="1" applyBorder="1" applyAlignment="1" applyProtection="1">
      <alignment vertical="top" wrapText="1"/>
      <protection/>
    </xf>
    <xf numFmtId="49" fontId="24" fillId="0" borderId="13" xfId="54" applyNumberFormat="1" applyFont="1" applyBorder="1" applyAlignment="1" applyProtection="1">
      <alignment vertical="top" wrapText="1"/>
      <protection/>
    </xf>
    <xf numFmtId="49" fontId="24" fillId="0" borderId="20" xfId="54" applyNumberFormat="1" applyFont="1" applyBorder="1" applyAlignment="1" applyProtection="1">
      <alignment vertical="top" wrapText="1"/>
      <protection/>
    </xf>
    <xf numFmtId="3" fontId="22" fillId="0" borderId="20" xfId="54" applyNumberFormat="1" applyFont="1" applyBorder="1" applyAlignment="1">
      <alignment horizontal="center" vertical="center"/>
      <protection/>
    </xf>
    <xf numFmtId="3" fontId="22" fillId="0" borderId="11" xfId="54" applyNumberFormat="1" applyFont="1" applyBorder="1" applyAlignment="1">
      <alignment horizontal="center" vertical="center"/>
      <protection/>
    </xf>
    <xf numFmtId="165" fontId="15" fillId="0" borderId="0" xfId="61" applyNumberFormat="1" applyFont="1" applyAlignment="1">
      <alignment horizontal="center" vertical="center" wrapText="1"/>
      <protection/>
    </xf>
    <xf numFmtId="165" fontId="14" fillId="0" borderId="0" xfId="61" applyNumberFormat="1" applyFont="1" applyAlignment="1">
      <alignment vertical="center"/>
      <protection/>
    </xf>
    <xf numFmtId="0" fontId="15" fillId="0" borderId="17" xfId="54" applyNumberFormat="1" applyFont="1" applyBorder="1" applyAlignment="1">
      <alignment vertical="center" wrapText="1"/>
      <protection/>
    </xf>
    <xf numFmtId="0" fontId="15" fillId="0" borderId="17" xfId="61" applyFont="1" applyFill="1" applyBorder="1" applyAlignment="1">
      <alignment horizontal="center" vertical="center" wrapText="1"/>
      <protection/>
    </xf>
    <xf numFmtId="0" fontId="15" fillId="0" borderId="11" xfId="61" applyFont="1" applyFill="1" applyBorder="1" applyAlignment="1">
      <alignment horizontal="center" vertical="center" wrapText="1"/>
      <protection/>
    </xf>
    <xf numFmtId="0" fontId="14" fillId="0" borderId="0" xfId="61" applyFont="1" applyFill="1" applyAlignment="1">
      <alignment vertical="center"/>
      <protection/>
    </xf>
    <xf numFmtId="0" fontId="15" fillId="0" borderId="20" xfId="61" applyFont="1" applyFill="1" applyBorder="1" applyAlignment="1">
      <alignment horizontal="center" vertical="center" wrapText="1"/>
      <protection/>
    </xf>
    <xf numFmtId="0" fontId="15" fillId="0" borderId="0" xfId="54" applyNumberFormat="1" applyFont="1" applyBorder="1" applyAlignment="1">
      <alignment vertical="center" wrapText="1"/>
      <protection/>
    </xf>
    <xf numFmtId="0" fontId="15" fillId="0" borderId="17" xfId="61" applyFont="1" applyBorder="1" applyAlignment="1">
      <alignment horizontal="center" vertical="top"/>
      <protection/>
    </xf>
    <xf numFmtId="0" fontId="15" fillId="0" borderId="17" xfId="61" applyFont="1" applyBorder="1" applyAlignment="1">
      <alignment horizontal="left" vertical="top"/>
      <protection/>
    </xf>
    <xf numFmtId="0" fontId="14" fillId="0" borderId="21" xfId="61" applyFont="1" applyBorder="1" applyAlignment="1">
      <alignment vertical="top"/>
      <protection/>
    </xf>
    <xf numFmtId="49" fontId="15" fillId="0" borderId="22" xfId="54" applyNumberFormat="1" applyFont="1" applyBorder="1" applyAlignment="1">
      <alignment horizontal="left" vertical="center" wrapText="1"/>
      <protection/>
    </xf>
    <xf numFmtId="0" fontId="15" fillId="0" borderId="23" xfId="61" applyFont="1" applyBorder="1" applyAlignment="1">
      <alignment vertical="top"/>
      <protection/>
    </xf>
    <xf numFmtId="0" fontId="15" fillId="0" borderId="24" xfId="61" applyFont="1" applyBorder="1" applyAlignment="1">
      <alignment vertical="top"/>
      <protection/>
    </xf>
    <xf numFmtId="0" fontId="15" fillId="0" borderId="22" xfId="54" applyFont="1" applyBorder="1" applyAlignment="1">
      <alignment horizontal="left" vertical="center" wrapText="1"/>
      <protection/>
    </xf>
    <xf numFmtId="165" fontId="14" fillId="0" borderId="22" xfId="61" applyNumberFormat="1" applyFont="1" applyBorder="1" applyAlignment="1">
      <alignment vertical="top"/>
      <protection/>
    </xf>
    <xf numFmtId="0" fontId="14" fillId="0" borderId="24" xfId="61" applyFont="1" applyBorder="1" applyAlignment="1">
      <alignment vertical="top"/>
      <protection/>
    </xf>
    <xf numFmtId="0" fontId="15" fillId="0" borderId="22" xfId="54" applyFont="1" applyBorder="1" applyAlignment="1">
      <alignment vertical="center" wrapText="1"/>
      <protection/>
    </xf>
    <xf numFmtId="0" fontId="15" fillId="0" borderId="24" xfId="54" applyFont="1" applyBorder="1" applyAlignment="1">
      <alignment vertical="center" wrapText="1"/>
      <protection/>
    </xf>
    <xf numFmtId="165" fontId="14" fillId="0" borderId="21" xfId="61" applyNumberFormat="1" applyFont="1" applyBorder="1" applyAlignment="1">
      <alignment vertical="top"/>
      <protection/>
    </xf>
    <xf numFmtId="165" fontId="14" fillId="0" borderId="24" xfId="61" applyNumberFormat="1" applyFont="1" applyBorder="1" applyAlignment="1">
      <alignment vertical="top"/>
      <protection/>
    </xf>
    <xf numFmtId="165" fontId="14" fillId="0" borderId="25" xfId="42" applyNumberFormat="1" applyFont="1" applyBorder="1" applyAlignment="1">
      <alignment vertical="top"/>
    </xf>
    <xf numFmtId="165" fontId="14" fillId="0" borderId="25" xfId="61" applyNumberFormat="1" applyFont="1" applyBorder="1" applyAlignment="1">
      <alignment vertical="top"/>
      <protection/>
    </xf>
    <xf numFmtId="0" fontId="14" fillId="0" borderId="25" xfId="61" applyFont="1" applyBorder="1" applyAlignment="1">
      <alignment vertical="top"/>
      <protection/>
    </xf>
    <xf numFmtId="0" fontId="14" fillId="0" borderId="26" xfId="61" applyFont="1" applyBorder="1" applyAlignment="1">
      <alignment vertical="top"/>
      <protection/>
    </xf>
    <xf numFmtId="0" fontId="14" fillId="0" borderId="27" xfId="61" applyFont="1" applyBorder="1" applyAlignment="1">
      <alignment vertical="top"/>
      <protection/>
    </xf>
    <xf numFmtId="165" fontId="14" fillId="0" borderId="26" xfId="42" applyNumberFormat="1" applyFont="1" applyBorder="1" applyAlignment="1">
      <alignment vertical="top"/>
    </xf>
    <xf numFmtId="165" fontId="14" fillId="0" borderId="27" xfId="42" applyNumberFormat="1" applyFont="1" applyBorder="1" applyAlignment="1">
      <alignment vertical="top"/>
    </xf>
    <xf numFmtId="0" fontId="14" fillId="0" borderId="28" xfId="61" applyFont="1" applyBorder="1" applyAlignment="1">
      <alignment vertical="top"/>
      <protection/>
    </xf>
    <xf numFmtId="0" fontId="14" fillId="0" borderId="29" xfId="61" applyFont="1" applyBorder="1" applyAlignment="1">
      <alignment vertical="top"/>
      <protection/>
    </xf>
    <xf numFmtId="0" fontId="22" fillId="0" borderId="20" xfId="54" applyFont="1" applyBorder="1" applyAlignment="1">
      <alignment horizontal="center" vertical="center" wrapText="1"/>
      <protection/>
    </xf>
    <xf numFmtId="3" fontId="22" fillId="0" borderId="20" xfId="54" applyNumberFormat="1" applyFont="1" applyBorder="1" applyAlignment="1">
      <alignment horizontal="center" vertical="center"/>
      <protection/>
    </xf>
    <xf numFmtId="0" fontId="22" fillId="0" borderId="12" xfId="54" applyFont="1" applyBorder="1" applyAlignment="1">
      <alignment horizontal="center" vertical="center"/>
      <protection/>
    </xf>
    <xf numFmtId="0" fontId="22" fillId="0" borderId="30" xfId="54" applyFont="1" applyBorder="1" applyAlignment="1">
      <alignment horizontal="center" vertical="center"/>
      <protection/>
    </xf>
    <xf numFmtId="0" fontId="22" fillId="0" borderId="31" xfId="54" applyFont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/>
      <protection/>
    </xf>
    <xf numFmtId="49" fontId="22" fillId="0" borderId="30" xfId="54" applyNumberFormat="1" applyFont="1" applyBorder="1" applyAlignment="1">
      <alignment horizontal="center" vertical="center"/>
      <protection/>
    </xf>
    <xf numFmtId="49" fontId="22" fillId="0" borderId="18" xfId="54" applyNumberFormat="1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 vertical="center" wrapText="1"/>
      <protection/>
    </xf>
    <xf numFmtId="49" fontId="22" fillId="0" borderId="17" xfId="54" applyNumberFormat="1" applyFont="1" applyBorder="1" applyAlignment="1">
      <alignment horizontal="center" vertical="center" wrapText="1"/>
      <protection/>
    </xf>
    <xf numFmtId="49" fontId="22" fillId="0" borderId="13" xfId="54" applyNumberFormat="1" applyFont="1" applyBorder="1" applyAlignment="1">
      <alignment horizontal="center" vertical="center" wrapText="1"/>
      <protection/>
    </xf>
    <xf numFmtId="49" fontId="22" fillId="0" borderId="20" xfId="54" applyNumberFormat="1" applyFont="1" applyBorder="1" applyAlignment="1">
      <alignment horizontal="center" vertical="center" wrapText="1"/>
      <protection/>
    </xf>
    <xf numFmtId="3" fontId="22" fillId="0" borderId="17" xfId="54" applyNumberFormat="1" applyFont="1" applyBorder="1" applyAlignment="1">
      <alignment horizontal="center" vertical="center"/>
      <protection/>
    </xf>
    <xf numFmtId="3" fontId="22" fillId="0" borderId="13" xfId="54" applyNumberFormat="1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center" vertical="center" wrapText="1"/>
      <protection/>
    </xf>
    <xf numFmtId="0" fontId="14" fillId="0" borderId="20" xfId="54" applyFont="1" applyBorder="1" applyAlignment="1">
      <alignment horizontal="center" vertical="center" wrapText="1"/>
      <protection/>
    </xf>
    <xf numFmtId="165" fontId="22" fillId="0" borderId="17" xfId="44" applyNumberFormat="1" applyFont="1" applyBorder="1" applyAlignment="1">
      <alignment horizontal="center" vertical="center"/>
    </xf>
    <xf numFmtId="165" fontId="22" fillId="0" borderId="13" xfId="44" applyNumberFormat="1" applyFont="1" applyBorder="1" applyAlignment="1">
      <alignment horizontal="center" vertical="center"/>
    </xf>
    <xf numFmtId="165" fontId="22" fillId="0" borderId="20" xfId="44" applyNumberFormat="1" applyFont="1" applyBorder="1" applyAlignment="1">
      <alignment horizontal="center" vertical="center"/>
    </xf>
    <xf numFmtId="165" fontId="22" fillId="0" borderId="20" xfId="44" applyNumberFormat="1" applyFont="1" applyBorder="1" applyAlignment="1">
      <alignment horizontal="center" vertical="center"/>
    </xf>
    <xf numFmtId="0" fontId="14" fillId="0" borderId="17" xfId="54" applyFont="1" applyBorder="1" applyAlignment="1">
      <alignment horizontal="center" vertical="center" wrapText="1"/>
      <protection/>
    </xf>
    <xf numFmtId="0" fontId="22" fillId="0" borderId="17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 vertical="center"/>
      <protection/>
    </xf>
    <xf numFmtId="0" fontId="22" fillId="0" borderId="20" xfId="54" applyFont="1" applyBorder="1" applyAlignment="1">
      <alignment horizontal="center" vertical="center"/>
      <protection/>
    </xf>
    <xf numFmtId="49" fontId="22" fillId="0" borderId="17" xfId="54" applyNumberFormat="1" applyFont="1" applyBorder="1" applyAlignment="1">
      <alignment horizontal="center" vertical="center"/>
      <protection/>
    </xf>
    <xf numFmtId="49" fontId="22" fillId="0" borderId="13" xfId="54" applyNumberFormat="1" applyFont="1" applyBorder="1" applyAlignment="1">
      <alignment horizontal="center" vertical="center"/>
      <protection/>
    </xf>
    <xf numFmtId="49" fontId="22" fillId="0" borderId="20" xfId="54" applyNumberFormat="1" applyFont="1" applyBorder="1" applyAlignment="1">
      <alignment horizontal="center" vertical="center"/>
      <protection/>
    </xf>
    <xf numFmtId="3" fontId="22" fillId="0" borderId="17" xfId="54" applyNumberFormat="1" applyFont="1" applyBorder="1" applyAlignment="1">
      <alignment horizontal="center" vertical="center"/>
      <protection/>
    </xf>
    <xf numFmtId="3" fontId="22" fillId="0" borderId="13" xfId="54" applyNumberFormat="1" applyFont="1" applyBorder="1" applyAlignment="1">
      <alignment horizontal="center" vertical="center"/>
      <protection/>
    </xf>
    <xf numFmtId="3" fontId="22" fillId="0" borderId="20" xfId="54" applyNumberFormat="1" applyFont="1" applyBorder="1" applyAlignment="1">
      <alignment horizontal="center" vertical="center"/>
      <protection/>
    </xf>
    <xf numFmtId="165" fontId="23" fillId="0" borderId="17" xfId="44" applyNumberFormat="1" applyFont="1" applyBorder="1" applyAlignment="1">
      <alignment horizontal="center" vertical="center"/>
    </xf>
    <xf numFmtId="165" fontId="23" fillId="0" borderId="13" xfId="44" applyNumberFormat="1" applyFont="1" applyBorder="1" applyAlignment="1">
      <alignment horizontal="center" vertical="center"/>
    </xf>
    <xf numFmtId="165" fontId="23" fillId="0" borderId="20" xfId="44" applyNumberFormat="1" applyFont="1" applyBorder="1" applyAlignment="1">
      <alignment horizontal="center" vertical="center"/>
    </xf>
    <xf numFmtId="49" fontId="22" fillId="0" borderId="17" xfId="54" applyNumberFormat="1" applyFont="1" applyBorder="1" applyAlignment="1">
      <alignment horizontal="center" vertical="top" wrapText="1"/>
      <protection/>
    </xf>
    <xf numFmtId="49" fontId="22" fillId="0" borderId="13" xfId="54" applyNumberFormat="1" applyFont="1" applyBorder="1" applyAlignment="1">
      <alignment horizontal="center" vertical="top" wrapText="1"/>
      <protection/>
    </xf>
    <xf numFmtId="49" fontId="22" fillId="0" borderId="20" xfId="54" applyNumberFormat="1" applyFont="1" applyBorder="1" applyAlignment="1">
      <alignment horizontal="center" vertical="top" wrapText="1"/>
      <protection/>
    </xf>
    <xf numFmtId="165" fontId="22" fillId="0" borderId="17" xfId="44" applyNumberFormat="1" applyFont="1" applyBorder="1" applyAlignment="1">
      <alignment horizontal="center" vertical="center"/>
    </xf>
    <xf numFmtId="165" fontId="22" fillId="0" borderId="13" xfId="44" applyNumberFormat="1" applyFont="1" applyBorder="1" applyAlignment="1">
      <alignment horizontal="center" vertical="center"/>
    </xf>
    <xf numFmtId="3" fontId="22" fillId="0" borderId="17" xfId="54" applyNumberFormat="1" applyFont="1" applyBorder="1" applyAlignment="1">
      <alignment horizontal="center" vertical="center" wrapText="1"/>
      <protection/>
    </xf>
    <xf numFmtId="3" fontId="22" fillId="0" borderId="13" xfId="54" applyNumberFormat="1" applyFont="1" applyBorder="1" applyAlignment="1">
      <alignment horizontal="center" vertical="center" wrapText="1"/>
      <protection/>
    </xf>
    <xf numFmtId="3" fontId="22" fillId="0" borderId="20" xfId="54" applyNumberFormat="1" applyFont="1" applyBorder="1" applyAlignment="1">
      <alignment horizontal="center" vertical="center" wrapText="1"/>
      <protection/>
    </xf>
    <xf numFmtId="0" fontId="14" fillId="0" borderId="32" xfId="54" applyFont="1" applyBorder="1" applyAlignment="1">
      <alignment horizontal="center" vertical="center" wrapText="1"/>
      <protection/>
    </xf>
    <xf numFmtId="0" fontId="14" fillId="0" borderId="30" xfId="54" applyFont="1" applyBorder="1" applyAlignment="1">
      <alignment horizontal="center" vertical="center" wrapText="1"/>
      <protection/>
    </xf>
    <xf numFmtId="0" fontId="14" fillId="0" borderId="18" xfId="54" applyFont="1" applyBorder="1" applyAlignment="1">
      <alignment horizontal="center" vertical="center" wrapText="1"/>
      <protection/>
    </xf>
    <xf numFmtId="0" fontId="22" fillId="0" borderId="17" xfId="54" applyFont="1" applyBorder="1" applyAlignment="1">
      <alignment horizontal="center" vertical="top" wrapText="1"/>
      <protection/>
    </xf>
    <xf numFmtId="0" fontId="22" fillId="0" borderId="13" xfId="54" applyFont="1" applyBorder="1" applyAlignment="1">
      <alignment horizontal="center" vertical="top" wrapText="1"/>
      <protection/>
    </xf>
    <xf numFmtId="0" fontId="22" fillId="0" borderId="20" xfId="54" applyFont="1" applyBorder="1" applyAlignment="1">
      <alignment horizontal="center" vertical="top" wrapText="1"/>
      <protection/>
    </xf>
    <xf numFmtId="0" fontId="22" fillId="0" borderId="17" xfId="54" applyFont="1" applyBorder="1" applyAlignment="1">
      <alignment horizontal="center" vertical="center" wrapText="1"/>
      <protection/>
    </xf>
    <xf numFmtId="0" fontId="24" fillId="0" borderId="17" xfId="54" applyFont="1" applyBorder="1" applyAlignment="1">
      <alignment horizontal="center" vertical="center" wrapText="1"/>
      <protection/>
    </xf>
    <xf numFmtId="0" fontId="24" fillId="0" borderId="13" xfId="54" applyFont="1" applyBorder="1" applyAlignment="1">
      <alignment horizontal="center" vertical="center" wrapText="1"/>
      <protection/>
    </xf>
    <xf numFmtId="0" fontId="24" fillId="0" borderId="20" xfId="54" applyFont="1" applyBorder="1" applyAlignment="1">
      <alignment horizontal="center" vertical="center" wrapText="1"/>
      <protection/>
    </xf>
    <xf numFmtId="0" fontId="22" fillId="0" borderId="32" xfId="54" applyFont="1" applyBorder="1" applyAlignment="1">
      <alignment horizontal="center" vertical="center"/>
      <protection/>
    </xf>
    <xf numFmtId="0" fontId="22" fillId="0" borderId="17" xfId="54" applyFont="1" applyBorder="1" applyAlignment="1">
      <alignment vertical="center"/>
      <protection/>
    </xf>
    <xf numFmtId="0" fontId="22" fillId="0" borderId="13" xfId="54" applyFont="1" applyBorder="1" applyAlignment="1">
      <alignment vertical="center"/>
      <protection/>
    </xf>
    <xf numFmtId="0" fontId="22" fillId="0" borderId="0" xfId="54" applyFont="1" applyBorder="1" applyAlignment="1">
      <alignment horizontal="center" vertical="center"/>
      <protection/>
    </xf>
    <xf numFmtId="3" fontId="22" fillId="0" borderId="0" xfId="54" applyNumberFormat="1" applyFont="1" applyBorder="1" applyAlignment="1">
      <alignment horizontal="center" vertical="center"/>
      <protection/>
    </xf>
    <xf numFmtId="3" fontId="22" fillId="0" borderId="0" xfId="54" applyNumberFormat="1" applyFont="1" applyBorder="1" applyAlignment="1">
      <alignment horizontal="center" vertical="center"/>
      <protection/>
    </xf>
    <xf numFmtId="0" fontId="22" fillId="0" borderId="18" xfId="54" applyFont="1" applyBorder="1" applyAlignment="1">
      <alignment horizontal="center" vertical="center"/>
      <protection/>
    </xf>
    <xf numFmtId="49" fontId="22" fillId="0" borderId="32" xfId="54" applyNumberFormat="1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22" fillId="0" borderId="17" xfId="54" applyFont="1" applyBorder="1" applyAlignment="1">
      <alignment horizontal="center"/>
      <protection/>
    </xf>
    <xf numFmtId="0" fontId="22" fillId="0" borderId="13" xfId="54" applyFont="1" applyBorder="1" applyAlignment="1">
      <alignment horizontal="center"/>
      <protection/>
    </xf>
    <xf numFmtId="0" fontId="22" fillId="0" borderId="20" xfId="54" applyFont="1" applyBorder="1" applyAlignment="1">
      <alignment horizontal="center"/>
      <protection/>
    </xf>
    <xf numFmtId="0" fontId="22" fillId="0" borderId="20" xfId="54" applyFont="1" applyBorder="1" applyAlignment="1">
      <alignment vertical="center"/>
      <protection/>
    </xf>
    <xf numFmtId="3" fontId="22" fillId="0" borderId="17" xfId="54" applyNumberFormat="1" applyFont="1" applyBorder="1" applyAlignment="1">
      <alignment horizontal="center" vertical="center" wrapText="1"/>
      <protection/>
    </xf>
    <xf numFmtId="3" fontId="22" fillId="0" borderId="13" xfId="54" applyNumberFormat="1" applyFont="1" applyBorder="1" applyAlignment="1">
      <alignment horizontal="center" vertical="center" wrapText="1"/>
      <protection/>
    </xf>
    <xf numFmtId="3" fontId="22" fillId="0" borderId="20" xfId="54" applyNumberFormat="1" applyFont="1" applyBorder="1" applyAlignment="1">
      <alignment horizontal="center" vertical="center" wrapText="1"/>
      <protection/>
    </xf>
    <xf numFmtId="0" fontId="24" fillId="0" borderId="17" xfId="54" applyFont="1" applyBorder="1" applyAlignment="1">
      <alignment horizontal="center" vertical="top" wrapText="1"/>
      <protection/>
    </xf>
    <xf numFmtId="0" fontId="24" fillId="0" borderId="13" xfId="54" applyFont="1" applyBorder="1" applyAlignment="1">
      <alignment horizontal="center" vertical="top" wrapText="1"/>
      <protection/>
    </xf>
    <xf numFmtId="0" fontId="24" fillId="0" borderId="20" xfId="54" applyFont="1" applyBorder="1" applyAlignment="1">
      <alignment horizontal="center" vertical="top" wrapText="1"/>
      <protection/>
    </xf>
    <xf numFmtId="3" fontId="22" fillId="0" borderId="11" xfId="54" applyNumberFormat="1" applyFont="1" applyBorder="1" applyAlignment="1">
      <alignment horizontal="center" vertical="center"/>
      <protection/>
    </xf>
    <xf numFmtId="3" fontId="22" fillId="0" borderId="11" xfId="54" applyNumberFormat="1" applyFont="1" applyBorder="1" applyAlignment="1">
      <alignment horizontal="center" vertical="center"/>
      <protection/>
    </xf>
    <xf numFmtId="165" fontId="22" fillId="0" borderId="17" xfId="44" applyNumberFormat="1" applyFont="1" applyBorder="1" applyAlignment="1">
      <alignment horizontal="center" vertical="center" wrapText="1"/>
    </xf>
    <xf numFmtId="165" fontId="22" fillId="0" borderId="13" xfId="44" applyNumberFormat="1" applyFont="1" applyBorder="1" applyAlignment="1">
      <alignment horizontal="center" vertical="center" wrapText="1"/>
    </xf>
    <xf numFmtId="3" fontId="22" fillId="0" borderId="12" xfId="54" applyNumberFormat="1" applyFont="1" applyBorder="1" applyAlignment="1">
      <alignment horizontal="center" vertical="center"/>
      <protection/>
    </xf>
    <xf numFmtId="3" fontId="22" fillId="0" borderId="30" xfId="54" applyNumberFormat="1" applyFont="1" applyBorder="1" applyAlignment="1">
      <alignment horizontal="center" vertical="center"/>
      <protection/>
    </xf>
    <xf numFmtId="3" fontId="22" fillId="0" borderId="18" xfId="54" applyNumberFormat="1" applyFont="1" applyBorder="1" applyAlignment="1">
      <alignment horizontal="center" vertical="center"/>
      <protection/>
    </xf>
    <xf numFmtId="0" fontId="14" fillId="0" borderId="17" xfId="54" applyFont="1" applyBorder="1" applyAlignment="1">
      <alignment vertical="center" wrapText="1"/>
      <protection/>
    </xf>
    <xf numFmtId="0" fontId="14" fillId="0" borderId="13" xfId="54" applyFont="1" applyBorder="1" applyAlignment="1">
      <alignment vertical="center" wrapText="1"/>
      <protection/>
    </xf>
    <xf numFmtId="0" fontId="14" fillId="0" borderId="20" xfId="54" applyFont="1" applyBorder="1" applyAlignment="1">
      <alignment vertical="center" wrapText="1"/>
      <protection/>
    </xf>
    <xf numFmtId="0" fontId="22" fillId="0" borderId="13" xfId="54" applyNumberFormat="1" applyFont="1" applyBorder="1" applyAlignment="1">
      <alignment horizontal="left" vertical="top" wrapText="1"/>
      <protection/>
    </xf>
    <xf numFmtId="0" fontId="22" fillId="0" borderId="20" xfId="54" applyNumberFormat="1" applyFont="1" applyBorder="1" applyAlignment="1">
      <alignment horizontal="left" vertical="top" wrapText="1"/>
      <protection/>
    </xf>
    <xf numFmtId="0" fontId="22" fillId="0" borderId="33" xfId="54" applyNumberFormat="1" applyFont="1" applyBorder="1" applyAlignment="1">
      <alignment horizontal="left" vertical="top" wrapText="1"/>
      <protection/>
    </xf>
    <xf numFmtId="0" fontId="22" fillId="0" borderId="34" xfId="54" applyNumberFormat="1" applyFont="1" applyBorder="1" applyAlignment="1">
      <alignment horizontal="left" vertical="top" wrapText="1"/>
      <protection/>
    </xf>
    <xf numFmtId="0" fontId="22" fillId="0" borderId="35" xfId="54" applyNumberFormat="1" applyFont="1" applyBorder="1" applyAlignment="1">
      <alignment horizontal="left" vertical="top" wrapText="1"/>
      <protection/>
    </xf>
    <xf numFmtId="49" fontId="22" fillId="0" borderId="0" xfId="54" applyNumberFormat="1" applyFont="1" applyBorder="1" applyAlignment="1">
      <alignment horizontal="center" vertical="top" wrapText="1"/>
      <protection/>
    </xf>
    <xf numFmtId="3" fontId="22" fillId="0" borderId="17" xfId="54" applyNumberFormat="1" applyFont="1" applyBorder="1" applyAlignment="1">
      <alignment vertical="center" wrapText="1"/>
      <protection/>
    </xf>
    <xf numFmtId="3" fontId="22" fillId="0" borderId="13" xfId="54" applyNumberFormat="1" applyFont="1" applyBorder="1" applyAlignment="1">
      <alignment vertical="center" wrapText="1"/>
      <protection/>
    </xf>
    <xf numFmtId="3" fontId="22" fillId="0" borderId="20" xfId="54" applyNumberFormat="1" applyFont="1" applyBorder="1" applyAlignment="1">
      <alignment vertical="center" wrapText="1"/>
      <protection/>
    </xf>
    <xf numFmtId="0" fontId="22" fillId="0" borderId="17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 vertical="center"/>
      <protection/>
    </xf>
    <xf numFmtId="0" fontId="22" fillId="0" borderId="20" xfId="54" applyFont="1" applyBorder="1" applyAlignment="1">
      <alignment horizontal="center" vertical="center"/>
      <protection/>
    </xf>
    <xf numFmtId="0" fontId="26" fillId="20" borderId="17" xfId="54" applyFont="1" applyFill="1" applyBorder="1" applyAlignment="1">
      <alignment horizontal="center" vertical="center"/>
      <protection/>
    </xf>
    <xf numFmtId="0" fontId="26" fillId="20" borderId="20" xfId="54" applyFont="1" applyFill="1" applyBorder="1" applyAlignment="1">
      <alignment horizontal="center" vertical="center"/>
      <protection/>
    </xf>
    <xf numFmtId="0" fontId="26" fillId="20" borderId="29" xfId="54" applyFont="1" applyFill="1" applyBorder="1" applyAlignment="1">
      <alignment horizontal="center" vertical="center" wrapText="1"/>
      <protection/>
    </xf>
    <xf numFmtId="0" fontId="26" fillId="2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vertical="center"/>
      <protection/>
    </xf>
    <xf numFmtId="0" fontId="26" fillId="0" borderId="0" xfId="54" applyFont="1" applyBorder="1" applyAlignment="1">
      <alignment horizontal="center" vertical="center" wrapText="1"/>
      <protection/>
    </xf>
    <xf numFmtId="0" fontId="26" fillId="0" borderId="0" xfId="54" applyFont="1" applyBorder="1" applyAlignment="1">
      <alignment horizontal="center" vertical="top" wrapText="1"/>
      <protection/>
    </xf>
    <xf numFmtId="0" fontId="26" fillId="20" borderId="17" xfId="54" applyFont="1" applyFill="1" applyBorder="1" applyAlignment="1">
      <alignment horizontal="center" vertical="center" wrapText="1"/>
      <protection/>
    </xf>
    <xf numFmtId="0" fontId="26" fillId="20" borderId="20" xfId="54" applyFont="1" applyFill="1" applyBorder="1" applyAlignment="1">
      <alignment horizontal="center" vertical="center" wrapText="1"/>
      <protection/>
    </xf>
    <xf numFmtId="0" fontId="15" fillId="20" borderId="17" xfId="54" applyFont="1" applyFill="1" applyBorder="1" applyAlignment="1">
      <alignment horizontal="center" vertical="center" wrapText="1"/>
      <protection/>
    </xf>
    <xf numFmtId="0" fontId="15" fillId="20" borderId="2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 wrapText="1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8" fillId="0" borderId="0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4" fillId="0" borderId="17" xfId="61" applyFont="1" applyBorder="1" applyAlignment="1">
      <alignment vertical="top"/>
      <protection/>
    </xf>
    <xf numFmtId="0" fontId="14" fillId="0" borderId="13" xfId="61" applyFont="1" applyBorder="1" applyAlignment="1">
      <alignment vertical="top"/>
      <protection/>
    </xf>
    <xf numFmtId="0" fontId="14" fillId="0" borderId="20" xfId="61" applyFont="1" applyBorder="1" applyAlignment="1">
      <alignment vertical="top"/>
      <protection/>
    </xf>
    <xf numFmtId="0" fontId="15" fillId="0" borderId="13" xfId="61" applyFont="1" applyBorder="1" applyAlignment="1">
      <alignment horizontal="left" vertical="top"/>
      <protection/>
    </xf>
    <xf numFmtId="0" fontId="15" fillId="0" borderId="20" xfId="61" applyFont="1" applyBorder="1" applyAlignment="1">
      <alignment horizontal="left" vertical="top"/>
      <protection/>
    </xf>
    <xf numFmtId="0" fontId="15" fillId="0" borderId="17" xfId="61" applyFont="1" applyBorder="1" applyAlignment="1">
      <alignment horizontal="center" vertical="top"/>
      <protection/>
    </xf>
    <xf numFmtId="0" fontId="15" fillId="0" borderId="13" xfId="61" applyFont="1" applyBorder="1" applyAlignment="1">
      <alignment horizontal="center" vertical="top"/>
      <protection/>
    </xf>
    <xf numFmtId="0" fontId="15" fillId="0" borderId="20" xfId="61" applyFont="1" applyBorder="1" applyAlignment="1">
      <alignment horizontal="center" vertical="top"/>
      <protection/>
    </xf>
    <xf numFmtId="0" fontId="15" fillId="0" borderId="17" xfId="61" applyFont="1" applyBorder="1" applyAlignment="1">
      <alignment horizontal="left" vertical="top"/>
      <protection/>
    </xf>
    <xf numFmtId="0" fontId="14" fillId="0" borderId="23" xfId="61" applyFont="1" applyBorder="1" applyAlignment="1">
      <alignment vertical="top"/>
      <protection/>
    </xf>
    <xf numFmtId="0" fontId="15" fillId="0" borderId="22" xfId="61" applyFont="1" applyBorder="1" applyAlignment="1">
      <alignment horizontal="center" vertical="top"/>
      <protection/>
    </xf>
    <xf numFmtId="0" fontId="15" fillId="0" borderId="21" xfId="61" applyFont="1" applyBorder="1" applyAlignment="1">
      <alignment horizontal="center" vertical="top"/>
      <protection/>
    </xf>
    <xf numFmtId="0" fontId="15" fillId="0" borderId="24" xfId="61" applyFont="1" applyBorder="1" applyAlignment="1">
      <alignment horizontal="center" vertical="top"/>
      <protection/>
    </xf>
    <xf numFmtId="0" fontId="15" fillId="0" borderId="32" xfId="61" applyFont="1" applyBorder="1" applyAlignment="1">
      <alignment horizontal="center" vertical="top"/>
      <protection/>
    </xf>
    <xf numFmtId="0" fontId="15" fillId="0" borderId="17" xfId="61" applyFont="1" applyBorder="1" applyAlignment="1">
      <alignment horizontal="right" vertical="top"/>
      <protection/>
    </xf>
    <xf numFmtId="0" fontId="15" fillId="0" borderId="13" xfId="61" applyFont="1" applyBorder="1" applyAlignment="1">
      <alignment horizontal="right" vertical="top"/>
      <protection/>
    </xf>
    <xf numFmtId="0" fontId="15" fillId="0" borderId="20" xfId="61" applyFont="1" applyBorder="1" applyAlignment="1">
      <alignment horizontal="right" vertical="top"/>
      <protection/>
    </xf>
    <xf numFmtId="0" fontId="15" fillId="0" borderId="17" xfId="61" applyFont="1" applyFill="1" applyBorder="1" applyAlignment="1">
      <alignment horizontal="center" vertical="center" wrapText="1"/>
      <protection/>
    </xf>
    <xf numFmtId="0" fontId="15" fillId="0" borderId="20" xfId="61" applyFont="1" applyFill="1" applyBorder="1" applyAlignment="1">
      <alignment horizontal="center" vertical="center" wrapText="1"/>
      <protection/>
    </xf>
    <xf numFmtId="0" fontId="14" fillId="0" borderId="14" xfId="61" applyFont="1" applyBorder="1" applyAlignment="1">
      <alignment horizontal="left" vertical="top"/>
      <protection/>
    </xf>
    <xf numFmtId="0" fontId="14" fillId="0" borderId="15" xfId="61" applyFont="1" applyBorder="1" applyAlignment="1">
      <alignment horizontal="left" vertical="top"/>
      <protection/>
    </xf>
    <xf numFmtId="0" fontId="14" fillId="0" borderId="16" xfId="61" applyFont="1" applyBorder="1" applyAlignment="1">
      <alignment horizontal="left" vertical="top"/>
      <protection/>
    </xf>
    <xf numFmtId="0" fontId="14" fillId="0" borderId="11" xfId="61" applyFont="1" applyBorder="1" applyAlignment="1">
      <alignment horizontal="left" vertical="top"/>
      <protection/>
    </xf>
    <xf numFmtId="0" fontId="15" fillId="0" borderId="14" xfId="61" applyFont="1" applyBorder="1" applyAlignment="1">
      <alignment horizontal="left" vertical="top" wrapText="1"/>
      <protection/>
    </xf>
    <xf numFmtId="0" fontId="15" fillId="0" borderId="15" xfId="61" applyFont="1" applyBorder="1" applyAlignment="1">
      <alignment horizontal="left" vertical="top" wrapText="1"/>
      <protection/>
    </xf>
    <xf numFmtId="0" fontId="15" fillId="0" borderId="16" xfId="61" applyFont="1" applyBorder="1" applyAlignment="1">
      <alignment horizontal="left" vertical="top" wrapText="1"/>
      <protection/>
    </xf>
    <xf numFmtId="0" fontId="29" fillId="0" borderId="0" xfId="61" applyFont="1" applyBorder="1" applyAlignment="1">
      <alignment horizontal="left" vertical="center" wrapText="1" indent="1"/>
      <protection/>
    </xf>
    <xf numFmtId="0" fontId="29" fillId="0" borderId="0" xfId="61" applyFont="1" applyBorder="1" applyAlignment="1">
      <alignment horizontal="left" vertical="top" wrapText="1" indent="1"/>
      <protection/>
    </xf>
    <xf numFmtId="0" fontId="15" fillId="0" borderId="11" xfId="61" applyFont="1" applyBorder="1" applyAlignment="1">
      <alignment horizontal="left" vertical="top"/>
      <protection/>
    </xf>
    <xf numFmtId="0" fontId="15" fillId="0" borderId="11" xfId="61" applyFont="1" applyFill="1" applyBorder="1" applyAlignment="1">
      <alignment horizontal="center" vertical="center" wrapText="1"/>
      <protection/>
    </xf>
    <xf numFmtId="0" fontId="15" fillId="0" borderId="17" xfId="61" applyFont="1" applyFill="1" applyBorder="1" applyAlignment="1">
      <alignment horizontal="center" vertical="center"/>
      <protection/>
    </xf>
    <xf numFmtId="0" fontId="15" fillId="0" borderId="20" xfId="61" applyFont="1" applyFill="1" applyBorder="1" applyAlignment="1">
      <alignment horizontal="center" vertical="center"/>
      <protection/>
    </xf>
    <xf numFmtId="0" fontId="15" fillId="0" borderId="17" xfId="61" applyFont="1" applyFill="1" applyBorder="1" applyAlignment="1">
      <alignment horizontal="center" vertical="top"/>
      <protection/>
    </xf>
    <xf numFmtId="0" fontId="15" fillId="0" borderId="13" xfId="61" applyFont="1" applyFill="1" applyBorder="1" applyAlignment="1">
      <alignment horizontal="center" vertical="top"/>
      <protection/>
    </xf>
    <xf numFmtId="0" fontId="15" fillId="0" borderId="32" xfId="61" applyFont="1" applyFill="1" applyBorder="1" applyAlignment="1">
      <alignment horizontal="center" vertical="top"/>
      <protection/>
    </xf>
    <xf numFmtId="0" fontId="14" fillId="0" borderId="36" xfId="61" applyFont="1" applyBorder="1" applyAlignment="1">
      <alignment vertical="top"/>
      <protection/>
    </xf>
    <xf numFmtId="2" fontId="15" fillId="0" borderId="17" xfId="61" applyNumberFormat="1" applyFont="1" applyBorder="1" applyAlignment="1">
      <alignment horizontal="center" vertical="top"/>
      <protection/>
    </xf>
    <xf numFmtId="2" fontId="15" fillId="0" borderId="13" xfId="61" applyNumberFormat="1" applyFont="1" applyBorder="1" applyAlignment="1">
      <alignment horizontal="center" vertical="top"/>
      <protection/>
    </xf>
    <xf numFmtId="2" fontId="15" fillId="0" borderId="32" xfId="61" applyNumberFormat="1" applyFont="1" applyBorder="1" applyAlignment="1">
      <alignment horizontal="center" vertical="top"/>
      <protection/>
    </xf>
    <xf numFmtId="0" fontId="14" fillId="0" borderId="0" xfId="61" applyFont="1" applyAlignment="1">
      <alignment horizontal="left" vertical="top" wrapText="1"/>
      <protection/>
    </xf>
    <xf numFmtId="0" fontId="14" fillId="0" borderId="19" xfId="61" applyFont="1" applyBorder="1" applyAlignment="1">
      <alignment horizontal="left" vertical="top" wrapText="1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Normalny 6" xfId="58"/>
    <cellStyle name="Normalny 6 2" xfId="59"/>
    <cellStyle name="Normalny_Prognoza i kredyty-tabele 2003" xfId="60"/>
    <cellStyle name="Normalny_Zalacznik Nr 2 - Przedsiewziecia do WPF 2011 13052011" xfId="61"/>
    <cellStyle name="Obliczenia" xfId="62"/>
    <cellStyle name="Followed Hyperlink" xfId="63"/>
    <cellStyle name="Percent" xfId="64"/>
    <cellStyle name="Procentowy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28"/>
  <sheetViews>
    <sheetView showGridLines="0" view="pageBreakPreview" zoomScale="75" zoomScaleNormal="75" zoomScaleSheetLayoutView="75" zoomScalePageLayoutView="0" workbookViewId="0" topLeftCell="A97">
      <selection activeCell="E13" sqref="E13"/>
    </sheetView>
  </sheetViews>
  <sheetFormatPr defaultColWidth="8.796875" defaultRowHeight="14.25"/>
  <cols>
    <col min="1" max="1" width="4.8984375" style="69" customWidth="1"/>
    <col min="2" max="2" width="5.3984375" style="69" customWidth="1"/>
    <col min="3" max="3" width="7.19921875" style="69" customWidth="1"/>
    <col min="4" max="4" width="6.5" style="69" customWidth="1"/>
    <col min="5" max="5" width="69.59765625" style="69" customWidth="1"/>
    <col min="6" max="6" width="14.59765625" style="70" customWidth="1"/>
    <col min="7" max="7" width="13.59765625" style="69" customWidth="1"/>
    <col min="8" max="8" width="14" style="69" customWidth="1"/>
    <col min="9" max="9" width="14.09765625" style="69" hidden="1" customWidth="1"/>
    <col min="10" max="10" width="13.69921875" style="69" customWidth="1"/>
    <col min="11" max="11" width="12.5" style="69" customWidth="1"/>
    <col min="12" max="19" width="11.59765625" style="69" customWidth="1"/>
    <col min="20" max="16384" width="9" style="69" customWidth="1"/>
  </cols>
  <sheetData>
    <row r="1" spans="9:19" ht="80.25" customHeight="1">
      <c r="I1" s="239" t="s">
        <v>233</v>
      </c>
      <c r="J1" s="239"/>
      <c r="K1" s="239"/>
      <c r="L1" s="232"/>
      <c r="M1" s="232"/>
      <c r="N1" s="232"/>
      <c r="O1" s="232"/>
      <c r="P1" s="232"/>
      <c r="Q1" s="232"/>
      <c r="R1" s="232"/>
      <c r="S1" s="232"/>
    </row>
    <row r="2" spans="1:19" ht="66" customHeight="1">
      <c r="A2" s="233" t="s">
        <v>238</v>
      </c>
      <c r="B2" s="233"/>
      <c r="C2" s="233"/>
      <c r="D2" s="233"/>
      <c r="E2" s="233"/>
      <c r="F2" s="233"/>
      <c r="G2" s="234"/>
      <c r="H2" s="233"/>
      <c r="L2" s="232"/>
      <c r="M2" s="232"/>
      <c r="N2" s="232"/>
      <c r="O2" s="232"/>
      <c r="P2" s="232"/>
      <c r="Q2" s="232"/>
      <c r="R2" s="232"/>
      <c r="S2" s="232"/>
    </row>
    <row r="3" spans="1:19" ht="10.5" customHeight="1">
      <c r="A3" s="96"/>
      <c r="B3" s="96"/>
      <c r="C3" s="96"/>
      <c r="D3" s="96"/>
      <c r="E3" s="96"/>
      <c r="F3" s="98"/>
      <c r="G3" s="97"/>
      <c r="H3" s="96"/>
      <c r="L3" s="232"/>
      <c r="M3" s="232"/>
      <c r="N3" s="232"/>
      <c r="O3" s="232"/>
      <c r="P3" s="232"/>
      <c r="Q3" s="232"/>
      <c r="R3" s="232"/>
      <c r="S3" s="232"/>
    </row>
    <row r="4" spans="1:19" ht="12.75" customHeight="1">
      <c r="A4" s="94"/>
      <c r="B4" s="94"/>
      <c r="C4" s="94"/>
      <c r="D4" s="94"/>
      <c r="E4" s="94"/>
      <c r="F4" s="95"/>
      <c r="G4" s="94"/>
      <c r="H4" s="94"/>
      <c r="I4" s="93"/>
      <c r="J4" s="93"/>
      <c r="K4" s="92" t="s">
        <v>214</v>
      </c>
      <c r="L4" s="232"/>
      <c r="M4" s="232"/>
      <c r="N4" s="232"/>
      <c r="O4" s="232"/>
      <c r="P4" s="232"/>
      <c r="Q4" s="232"/>
      <c r="R4" s="232"/>
      <c r="S4" s="232"/>
    </row>
    <row r="5" spans="1:19" s="89" customFormat="1" ht="64.5" customHeight="1">
      <c r="A5" s="228" t="s">
        <v>82</v>
      </c>
      <c r="B5" s="228" t="s">
        <v>213</v>
      </c>
      <c r="C5" s="228" t="s">
        <v>212</v>
      </c>
      <c r="D5" s="228" t="s">
        <v>211</v>
      </c>
      <c r="E5" s="235" t="s">
        <v>210</v>
      </c>
      <c r="F5" s="237" t="s">
        <v>209</v>
      </c>
      <c r="G5" s="235" t="s">
        <v>116</v>
      </c>
      <c r="H5" s="235" t="s">
        <v>117</v>
      </c>
      <c r="I5" s="230" t="s">
        <v>208</v>
      </c>
      <c r="J5" s="231"/>
      <c r="K5" s="231"/>
      <c r="L5" s="231"/>
      <c r="M5" s="231"/>
      <c r="N5" s="99"/>
      <c r="O5" s="99"/>
      <c r="P5" s="99"/>
      <c r="Q5" s="99"/>
      <c r="R5" s="99"/>
      <c r="S5" s="99"/>
    </row>
    <row r="6" spans="1:19" s="89" customFormat="1" ht="34.5" customHeight="1">
      <c r="A6" s="229"/>
      <c r="B6" s="229"/>
      <c r="C6" s="229"/>
      <c r="D6" s="229"/>
      <c r="E6" s="236"/>
      <c r="F6" s="238"/>
      <c r="G6" s="236"/>
      <c r="H6" s="236"/>
      <c r="I6" s="90">
        <v>2011</v>
      </c>
      <c r="J6" s="91">
        <v>2012</v>
      </c>
      <c r="K6" s="90">
        <v>2013</v>
      </c>
      <c r="L6" s="90">
        <v>2014</v>
      </c>
      <c r="M6" s="90">
        <v>2015</v>
      </c>
      <c r="N6" s="90">
        <v>2016</v>
      </c>
      <c r="O6" s="90">
        <v>2017</v>
      </c>
      <c r="P6" s="90">
        <v>2018</v>
      </c>
      <c r="Q6" s="90">
        <v>2019</v>
      </c>
      <c r="R6" s="90">
        <v>2020</v>
      </c>
      <c r="S6" s="90">
        <v>2021</v>
      </c>
    </row>
    <row r="7" spans="1:19" s="86" customFormat="1" ht="21.7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8">
        <v>6</v>
      </c>
      <c r="G7" s="87">
        <v>7</v>
      </c>
      <c r="H7" s="87">
        <v>8</v>
      </c>
      <c r="I7" s="87">
        <v>11</v>
      </c>
      <c r="J7" s="87">
        <v>12</v>
      </c>
      <c r="K7" s="87">
        <v>13</v>
      </c>
      <c r="L7" s="87">
        <v>14</v>
      </c>
      <c r="M7" s="87">
        <v>15</v>
      </c>
      <c r="N7" s="87">
        <v>16</v>
      </c>
      <c r="O7" s="87">
        <v>17</v>
      </c>
      <c r="P7" s="87">
        <v>18</v>
      </c>
      <c r="Q7" s="87">
        <v>19</v>
      </c>
      <c r="R7" s="87">
        <v>20</v>
      </c>
      <c r="S7" s="87">
        <v>21</v>
      </c>
    </row>
    <row r="8" spans="1:19" ht="43.5" customHeight="1">
      <c r="A8" s="157">
        <v>1</v>
      </c>
      <c r="B8" s="160" t="s">
        <v>207</v>
      </c>
      <c r="C8" s="160" t="s">
        <v>206</v>
      </c>
      <c r="D8" s="145" t="s">
        <v>166</v>
      </c>
      <c r="E8" s="183" t="s">
        <v>205</v>
      </c>
      <c r="F8" s="156" t="s">
        <v>134</v>
      </c>
      <c r="G8" s="157" t="s">
        <v>162</v>
      </c>
      <c r="H8" s="200">
        <f>SUM(I8:L11)</f>
        <v>230000</v>
      </c>
      <c r="I8" s="148">
        <v>80000</v>
      </c>
      <c r="J8" s="148">
        <v>150000</v>
      </c>
      <c r="K8" s="148"/>
      <c r="L8" s="149"/>
      <c r="M8" s="149"/>
      <c r="N8" s="149"/>
      <c r="O8" s="149"/>
      <c r="P8" s="149"/>
      <c r="Q8" s="149"/>
      <c r="R8" s="149"/>
      <c r="S8" s="149"/>
    </row>
    <row r="9" spans="1:19" ht="7.5" customHeight="1">
      <c r="A9" s="158" t="s">
        <v>34</v>
      </c>
      <c r="B9" s="161"/>
      <c r="C9" s="161"/>
      <c r="D9" s="144"/>
      <c r="E9" s="158"/>
      <c r="F9" s="150"/>
      <c r="G9" s="158"/>
      <c r="H9" s="201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1:19" ht="15" customHeight="1">
      <c r="A10" s="158" t="s">
        <v>35</v>
      </c>
      <c r="B10" s="161"/>
      <c r="C10" s="161"/>
      <c r="D10" s="144"/>
      <c r="E10" s="158"/>
      <c r="F10" s="150"/>
      <c r="G10" s="158"/>
      <c r="H10" s="201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1:19" ht="15" customHeight="1">
      <c r="A11" s="159" t="s">
        <v>40</v>
      </c>
      <c r="B11" s="162"/>
      <c r="C11" s="162"/>
      <c r="D11" s="136"/>
      <c r="E11" s="159"/>
      <c r="F11" s="151"/>
      <c r="G11" s="159"/>
      <c r="H11" s="202"/>
      <c r="I11" s="137"/>
      <c r="J11" s="137"/>
      <c r="K11" s="137"/>
      <c r="L11" s="149"/>
      <c r="M11" s="149"/>
      <c r="N11" s="149"/>
      <c r="O11" s="149"/>
      <c r="P11" s="149"/>
      <c r="Q11" s="149"/>
      <c r="R11" s="149"/>
      <c r="S11" s="149"/>
    </row>
    <row r="12" spans="1:19" s="78" customFormat="1" ht="30.75" customHeight="1">
      <c r="A12" s="80">
        <v>2</v>
      </c>
      <c r="B12" s="83" t="s">
        <v>204</v>
      </c>
      <c r="C12" s="83" t="s">
        <v>203</v>
      </c>
      <c r="D12" s="83" t="s">
        <v>225</v>
      </c>
      <c r="E12" s="82" t="s">
        <v>226</v>
      </c>
      <c r="F12" s="81" t="s">
        <v>134</v>
      </c>
      <c r="G12" s="80" t="s">
        <v>168</v>
      </c>
      <c r="H12" s="79">
        <v>410000</v>
      </c>
      <c r="I12" s="79">
        <v>200000</v>
      </c>
      <c r="J12" s="104">
        <v>200000</v>
      </c>
      <c r="K12" s="79"/>
      <c r="L12" s="105"/>
      <c r="M12" s="105"/>
      <c r="N12" s="105"/>
      <c r="O12" s="105"/>
      <c r="P12" s="105"/>
      <c r="Q12" s="105"/>
      <c r="R12" s="105"/>
      <c r="S12" s="105"/>
    </row>
    <row r="13" spans="1:151" s="84" customFormat="1" ht="72" customHeight="1">
      <c r="A13" s="157">
        <v>3</v>
      </c>
      <c r="B13" s="160" t="s">
        <v>202</v>
      </c>
      <c r="C13" s="160" t="s">
        <v>201</v>
      </c>
      <c r="D13" s="145" t="s">
        <v>163</v>
      </c>
      <c r="E13" s="101" t="s">
        <v>215</v>
      </c>
      <c r="F13" s="195" t="s">
        <v>134</v>
      </c>
      <c r="G13" s="225" t="s">
        <v>162</v>
      </c>
      <c r="H13" s="163">
        <f>SUM(I13:L13)</f>
        <v>360000</v>
      </c>
      <c r="I13" s="163">
        <v>330000</v>
      </c>
      <c r="J13" s="163">
        <v>30000</v>
      </c>
      <c r="K13" s="163"/>
      <c r="L13" s="163"/>
      <c r="M13" s="163"/>
      <c r="N13" s="163"/>
      <c r="O13" s="163"/>
      <c r="P13" s="163"/>
      <c r="Q13" s="163"/>
      <c r="R13" s="163"/>
      <c r="S13" s="163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</row>
    <row r="14" spans="1:19" s="78" customFormat="1" ht="21" customHeight="1">
      <c r="A14" s="158"/>
      <c r="B14" s="161"/>
      <c r="C14" s="161"/>
      <c r="D14" s="144"/>
      <c r="E14" s="102" t="s">
        <v>216</v>
      </c>
      <c r="F14" s="178"/>
      <c r="G14" s="226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</row>
    <row r="15" spans="1:19" s="78" customFormat="1" ht="8.25" customHeight="1">
      <c r="A15" s="158"/>
      <c r="B15" s="161"/>
      <c r="C15" s="161"/>
      <c r="D15" s="144"/>
      <c r="E15" s="102"/>
      <c r="F15" s="178"/>
      <c r="G15" s="226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1:19" s="78" customFormat="1" ht="18.75" customHeight="1" hidden="1">
      <c r="A16" s="159"/>
      <c r="B16" s="162"/>
      <c r="C16" s="162"/>
      <c r="D16" s="136"/>
      <c r="E16" s="103"/>
      <c r="F16" s="179"/>
      <c r="G16" s="227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s="78" customFormat="1" ht="45" customHeight="1">
      <c r="A17" s="138">
        <v>4</v>
      </c>
      <c r="B17" s="141" t="s">
        <v>198</v>
      </c>
      <c r="C17" s="141" t="s">
        <v>217</v>
      </c>
      <c r="D17" s="145" t="s">
        <v>163</v>
      </c>
      <c r="E17" s="218" t="s">
        <v>232</v>
      </c>
      <c r="F17" s="195" t="s">
        <v>134</v>
      </c>
      <c r="G17" s="183" t="s">
        <v>162</v>
      </c>
      <c r="H17" s="163">
        <f>SUM(I17:L20)</f>
        <v>550000</v>
      </c>
      <c r="I17" s="163">
        <v>135000</v>
      </c>
      <c r="J17" s="163">
        <v>415000</v>
      </c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s="78" customFormat="1" ht="14.25" customHeight="1">
      <c r="A18" s="139"/>
      <c r="B18" s="142"/>
      <c r="C18" s="142"/>
      <c r="D18" s="144"/>
      <c r="E18" s="219"/>
      <c r="F18" s="178"/>
      <c r="G18" s="14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</row>
    <row r="19" spans="1:19" s="78" customFormat="1" ht="14.25" customHeight="1">
      <c r="A19" s="139"/>
      <c r="B19" s="142"/>
      <c r="C19" s="142"/>
      <c r="D19" s="144"/>
      <c r="E19" s="219"/>
      <c r="F19" s="178"/>
      <c r="G19" s="14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</row>
    <row r="20" spans="1:19" s="78" customFormat="1" ht="33.75" customHeight="1">
      <c r="A20" s="193"/>
      <c r="B20" s="143"/>
      <c r="C20" s="143"/>
      <c r="D20" s="136"/>
      <c r="E20" s="220"/>
      <c r="F20" s="179"/>
      <c r="G20" s="14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</row>
    <row r="21" spans="1:19" ht="15">
      <c r="A21" s="157">
        <v>5</v>
      </c>
      <c r="B21" s="160" t="s">
        <v>198</v>
      </c>
      <c r="C21" s="160" t="s">
        <v>197</v>
      </c>
      <c r="D21" s="145" t="s">
        <v>166</v>
      </c>
      <c r="E21" s="169" t="s">
        <v>145</v>
      </c>
      <c r="F21" s="156" t="s">
        <v>134</v>
      </c>
      <c r="G21" s="145" t="s">
        <v>231</v>
      </c>
      <c r="H21" s="222">
        <f>SUM(I21:L21)</f>
        <v>12000</v>
      </c>
      <c r="I21" s="148">
        <v>12000</v>
      </c>
      <c r="J21" s="163"/>
      <c r="K21" s="148"/>
      <c r="L21" s="148"/>
      <c r="M21" s="148">
        <v>300000</v>
      </c>
      <c r="N21" s="148">
        <v>300000</v>
      </c>
      <c r="O21" s="148"/>
      <c r="P21" s="148"/>
      <c r="Q21" s="148"/>
      <c r="R21" s="148"/>
      <c r="S21" s="148"/>
    </row>
    <row r="22" spans="1:19" ht="30.75" customHeight="1">
      <c r="A22" s="158"/>
      <c r="B22" s="161"/>
      <c r="C22" s="161"/>
      <c r="D22" s="144"/>
      <c r="E22" s="170"/>
      <c r="F22" s="150"/>
      <c r="G22" s="146"/>
      <c r="H22" s="223"/>
      <c r="I22" s="149"/>
      <c r="J22" s="164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19" ht="11.25" customHeight="1">
      <c r="A23" s="158"/>
      <c r="B23" s="161"/>
      <c r="C23" s="161"/>
      <c r="D23" s="144"/>
      <c r="E23" s="170"/>
      <c r="F23" s="150"/>
      <c r="G23" s="146" t="s">
        <v>199</v>
      </c>
      <c r="H23" s="223"/>
      <c r="I23" s="149"/>
      <c r="J23" s="164"/>
      <c r="K23" s="149"/>
      <c r="L23" s="149"/>
      <c r="M23" s="149"/>
      <c r="N23" s="149"/>
      <c r="O23" s="149"/>
      <c r="P23" s="149"/>
      <c r="Q23" s="149"/>
      <c r="R23" s="149"/>
      <c r="S23" s="149"/>
    </row>
    <row r="24" spans="1:19" ht="12" customHeight="1" hidden="1">
      <c r="A24" s="159"/>
      <c r="B24" s="162"/>
      <c r="C24" s="162"/>
      <c r="D24" s="136"/>
      <c r="E24" s="171"/>
      <c r="F24" s="151"/>
      <c r="G24" s="147"/>
      <c r="H24" s="224"/>
      <c r="I24" s="137"/>
      <c r="J24" s="165"/>
      <c r="K24" s="137"/>
      <c r="L24" s="137"/>
      <c r="M24" s="137"/>
      <c r="N24" s="137"/>
      <c r="O24" s="137"/>
      <c r="P24" s="137"/>
      <c r="Q24" s="137"/>
      <c r="R24" s="137"/>
      <c r="S24" s="137"/>
    </row>
    <row r="25" spans="1:22" ht="15">
      <c r="A25" s="157">
        <v>6</v>
      </c>
      <c r="B25" s="160" t="s">
        <v>198</v>
      </c>
      <c r="C25" s="160" t="s">
        <v>197</v>
      </c>
      <c r="D25" s="145" t="s">
        <v>166</v>
      </c>
      <c r="E25" s="169" t="s">
        <v>200</v>
      </c>
      <c r="F25" s="156" t="s">
        <v>134</v>
      </c>
      <c r="G25" s="145" t="s">
        <v>168</v>
      </c>
      <c r="H25" s="200">
        <f>SUM(I25:L25)</f>
        <v>200000</v>
      </c>
      <c r="I25" s="148">
        <v>100000</v>
      </c>
      <c r="J25" s="163">
        <v>100000</v>
      </c>
      <c r="K25" s="148"/>
      <c r="L25" s="148"/>
      <c r="M25" s="148"/>
      <c r="N25" s="148"/>
      <c r="O25" s="148"/>
      <c r="P25" s="148"/>
      <c r="Q25" s="148"/>
      <c r="R25" s="148"/>
      <c r="S25" s="148"/>
      <c r="V25" s="221"/>
    </row>
    <row r="26" spans="1:22" ht="15">
      <c r="A26" s="158"/>
      <c r="B26" s="161"/>
      <c r="C26" s="161"/>
      <c r="D26" s="144"/>
      <c r="E26" s="170"/>
      <c r="F26" s="150"/>
      <c r="G26" s="146"/>
      <c r="H26" s="201"/>
      <c r="I26" s="149"/>
      <c r="J26" s="164"/>
      <c r="K26" s="149"/>
      <c r="L26" s="149"/>
      <c r="M26" s="149"/>
      <c r="N26" s="149"/>
      <c r="O26" s="149"/>
      <c r="P26" s="149"/>
      <c r="Q26" s="149"/>
      <c r="R26" s="149"/>
      <c r="S26" s="149"/>
      <c r="V26" s="221"/>
    </row>
    <row r="27" spans="1:19" ht="17.25" customHeight="1">
      <c r="A27" s="158"/>
      <c r="B27" s="161"/>
      <c r="C27" s="161"/>
      <c r="D27" s="144"/>
      <c r="E27" s="170"/>
      <c r="F27" s="150"/>
      <c r="G27" s="146" t="s">
        <v>199</v>
      </c>
      <c r="H27" s="201"/>
      <c r="I27" s="149"/>
      <c r="J27" s="164"/>
      <c r="K27" s="149"/>
      <c r="L27" s="149"/>
      <c r="M27" s="149"/>
      <c r="N27" s="149"/>
      <c r="O27" s="149"/>
      <c r="P27" s="149"/>
      <c r="Q27" s="149"/>
      <c r="R27" s="149"/>
      <c r="S27" s="149"/>
    </row>
    <row r="28" spans="1:19" ht="12" customHeight="1">
      <c r="A28" s="159"/>
      <c r="B28" s="162"/>
      <c r="C28" s="162"/>
      <c r="D28" s="136"/>
      <c r="E28" s="171"/>
      <c r="F28" s="151"/>
      <c r="G28" s="147"/>
      <c r="H28" s="202"/>
      <c r="I28" s="137"/>
      <c r="J28" s="165"/>
      <c r="K28" s="137"/>
      <c r="L28" s="137"/>
      <c r="M28" s="137"/>
      <c r="N28" s="137"/>
      <c r="O28" s="137"/>
      <c r="P28" s="137"/>
      <c r="Q28" s="137"/>
      <c r="R28" s="137"/>
      <c r="S28" s="137"/>
    </row>
    <row r="29" spans="1:19" ht="39.75" customHeight="1">
      <c r="A29" s="157">
        <v>7</v>
      </c>
      <c r="B29" s="160" t="s">
        <v>198</v>
      </c>
      <c r="C29" s="160" t="s">
        <v>197</v>
      </c>
      <c r="D29" s="160" t="s">
        <v>166</v>
      </c>
      <c r="E29" s="184" t="s">
        <v>221</v>
      </c>
      <c r="F29" s="156" t="s">
        <v>134</v>
      </c>
      <c r="G29" s="157">
        <v>2012</v>
      </c>
      <c r="H29" s="163">
        <f>SUM(I29:M29)</f>
        <v>15000</v>
      </c>
      <c r="I29" s="152"/>
      <c r="J29" s="172">
        <v>15000</v>
      </c>
      <c r="K29" s="166"/>
      <c r="L29" s="166"/>
      <c r="M29" s="166"/>
      <c r="N29" s="166"/>
      <c r="O29" s="166"/>
      <c r="P29" s="166"/>
      <c r="Q29" s="166"/>
      <c r="R29" s="166"/>
      <c r="S29" s="166"/>
    </row>
    <row r="30" spans="1:19" ht="18" customHeight="1">
      <c r="A30" s="158"/>
      <c r="B30" s="161"/>
      <c r="C30" s="161"/>
      <c r="D30" s="161"/>
      <c r="E30" s="185"/>
      <c r="F30" s="150"/>
      <c r="G30" s="158"/>
      <c r="H30" s="164"/>
      <c r="I30" s="153"/>
      <c r="J30" s="173"/>
      <c r="K30" s="167"/>
      <c r="L30" s="167"/>
      <c r="M30" s="167"/>
      <c r="N30" s="167"/>
      <c r="O30" s="167"/>
      <c r="P30" s="167"/>
      <c r="Q30" s="167"/>
      <c r="R30" s="167"/>
      <c r="S30" s="167"/>
    </row>
    <row r="31" spans="1:19" ht="10.5" customHeight="1">
      <c r="A31" s="159"/>
      <c r="B31" s="162"/>
      <c r="C31" s="162"/>
      <c r="D31" s="162"/>
      <c r="E31" s="186"/>
      <c r="F31" s="151"/>
      <c r="G31" s="159"/>
      <c r="H31" s="165"/>
      <c r="I31" s="154"/>
      <c r="J31" s="155"/>
      <c r="K31" s="168"/>
      <c r="L31" s="168"/>
      <c r="M31" s="168"/>
      <c r="N31" s="168"/>
      <c r="O31" s="168"/>
      <c r="P31" s="168"/>
      <c r="Q31" s="168"/>
      <c r="R31" s="168"/>
      <c r="S31" s="168"/>
    </row>
    <row r="32" spans="1:19" ht="24.75" customHeight="1">
      <c r="A32" s="157">
        <v>8</v>
      </c>
      <c r="B32" s="160" t="s">
        <v>198</v>
      </c>
      <c r="C32" s="160" t="s">
        <v>197</v>
      </c>
      <c r="D32" s="160" t="s">
        <v>166</v>
      </c>
      <c r="E32" s="184" t="s">
        <v>174</v>
      </c>
      <c r="F32" s="156" t="s">
        <v>157</v>
      </c>
      <c r="G32" s="157">
        <v>2012</v>
      </c>
      <c r="H32" s="163">
        <f>SUM(I32:M32)</f>
        <v>6453</v>
      </c>
      <c r="I32" s="152"/>
      <c r="J32" s="172">
        <v>6453</v>
      </c>
      <c r="K32" s="166"/>
      <c r="L32" s="166"/>
      <c r="M32" s="166"/>
      <c r="N32" s="166"/>
      <c r="O32" s="166"/>
      <c r="P32" s="166"/>
      <c r="Q32" s="166"/>
      <c r="R32" s="166"/>
      <c r="S32" s="166"/>
    </row>
    <row r="33" spans="1:19" ht="9" customHeight="1">
      <c r="A33" s="158"/>
      <c r="B33" s="161"/>
      <c r="C33" s="161"/>
      <c r="D33" s="161"/>
      <c r="E33" s="185"/>
      <c r="F33" s="150"/>
      <c r="G33" s="158"/>
      <c r="H33" s="164"/>
      <c r="I33" s="153"/>
      <c r="J33" s="173"/>
      <c r="K33" s="167"/>
      <c r="L33" s="167"/>
      <c r="M33" s="167"/>
      <c r="N33" s="167"/>
      <c r="O33" s="167"/>
      <c r="P33" s="167"/>
      <c r="Q33" s="167"/>
      <c r="R33" s="167"/>
      <c r="S33" s="167"/>
    </row>
    <row r="34" spans="1:19" ht="9" customHeight="1" hidden="1">
      <c r="A34" s="159"/>
      <c r="B34" s="162"/>
      <c r="C34" s="162"/>
      <c r="D34" s="162"/>
      <c r="E34" s="186"/>
      <c r="F34" s="151"/>
      <c r="G34" s="159"/>
      <c r="H34" s="165"/>
      <c r="I34" s="154"/>
      <c r="J34" s="155"/>
      <c r="K34" s="168"/>
      <c r="L34" s="168"/>
      <c r="M34" s="168"/>
      <c r="N34" s="168"/>
      <c r="O34" s="168"/>
      <c r="P34" s="168"/>
      <c r="Q34" s="168"/>
      <c r="R34" s="168"/>
      <c r="S34" s="168"/>
    </row>
    <row r="35" spans="1:19" ht="24.75" customHeight="1">
      <c r="A35" s="157">
        <v>9</v>
      </c>
      <c r="B35" s="160" t="s">
        <v>198</v>
      </c>
      <c r="C35" s="160" t="s">
        <v>197</v>
      </c>
      <c r="D35" s="160" t="s">
        <v>166</v>
      </c>
      <c r="E35" s="184" t="s">
        <v>173</v>
      </c>
      <c r="F35" s="156" t="s">
        <v>157</v>
      </c>
      <c r="G35" s="157">
        <v>2012</v>
      </c>
      <c r="H35" s="163">
        <f>SUM(I35:M35)</f>
        <v>6868</v>
      </c>
      <c r="I35" s="152"/>
      <c r="J35" s="172">
        <v>6868</v>
      </c>
      <c r="K35" s="166"/>
      <c r="L35" s="166"/>
      <c r="M35" s="166"/>
      <c r="N35" s="166"/>
      <c r="O35" s="166"/>
      <c r="P35" s="166"/>
      <c r="Q35" s="166"/>
      <c r="R35" s="166"/>
      <c r="S35" s="166"/>
    </row>
    <row r="36" spans="1:19" ht="8.25" customHeight="1">
      <c r="A36" s="158"/>
      <c r="B36" s="161"/>
      <c r="C36" s="161"/>
      <c r="D36" s="161"/>
      <c r="E36" s="185"/>
      <c r="F36" s="150"/>
      <c r="G36" s="158"/>
      <c r="H36" s="164"/>
      <c r="I36" s="153"/>
      <c r="J36" s="173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21.75" customHeight="1">
      <c r="A37" s="159"/>
      <c r="B37" s="162"/>
      <c r="C37" s="162"/>
      <c r="D37" s="162"/>
      <c r="E37" s="186"/>
      <c r="F37" s="151"/>
      <c r="G37" s="159"/>
      <c r="H37" s="165"/>
      <c r="I37" s="154"/>
      <c r="J37" s="155"/>
      <c r="K37" s="168"/>
      <c r="L37" s="168"/>
      <c r="M37" s="168"/>
      <c r="N37" s="168"/>
      <c r="O37" s="168"/>
      <c r="P37" s="168"/>
      <c r="Q37" s="168"/>
      <c r="R37" s="168"/>
      <c r="S37" s="168"/>
    </row>
    <row r="38" spans="1:19" s="78" customFormat="1" ht="45" customHeight="1">
      <c r="A38" s="138">
        <v>10</v>
      </c>
      <c r="B38" s="141" t="s">
        <v>198</v>
      </c>
      <c r="C38" s="141" t="s">
        <v>197</v>
      </c>
      <c r="D38" s="145" t="s">
        <v>163</v>
      </c>
      <c r="E38" s="218" t="s">
        <v>232</v>
      </c>
      <c r="F38" s="195" t="s">
        <v>134</v>
      </c>
      <c r="G38" s="183" t="s">
        <v>162</v>
      </c>
      <c r="H38" s="163">
        <f>SUM(I38:L41)</f>
        <v>1782300</v>
      </c>
      <c r="I38" s="163">
        <v>20000</v>
      </c>
      <c r="J38" s="163">
        <v>1762300</v>
      </c>
      <c r="K38" s="163"/>
      <c r="L38" s="163"/>
      <c r="M38" s="163"/>
      <c r="N38" s="163"/>
      <c r="O38" s="163"/>
      <c r="P38" s="163"/>
      <c r="Q38" s="163"/>
      <c r="R38" s="163"/>
      <c r="S38" s="163"/>
    </row>
    <row r="39" spans="1:19" s="78" customFormat="1" ht="14.25" customHeight="1">
      <c r="A39" s="139"/>
      <c r="B39" s="142"/>
      <c r="C39" s="142"/>
      <c r="D39" s="144"/>
      <c r="E39" s="219"/>
      <c r="F39" s="178"/>
      <c r="G39" s="14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</row>
    <row r="40" spans="1:19" s="78" customFormat="1" ht="14.25" customHeight="1">
      <c r="A40" s="139"/>
      <c r="B40" s="142"/>
      <c r="C40" s="142"/>
      <c r="D40" s="144"/>
      <c r="E40" s="219"/>
      <c r="F40" s="178"/>
      <c r="G40" s="14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</row>
    <row r="41" spans="1:19" s="78" customFormat="1" ht="37.5" customHeight="1">
      <c r="A41" s="193"/>
      <c r="B41" s="143"/>
      <c r="C41" s="143"/>
      <c r="D41" s="136"/>
      <c r="E41" s="220"/>
      <c r="F41" s="179"/>
      <c r="G41" s="144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</row>
    <row r="42" spans="1:19" s="78" customFormat="1" ht="114" customHeight="1">
      <c r="A42" s="138">
        <v>11</v>
      </c>
      <c r="B42" s="194" t="s">
        <v>198</v>
      </c>
      <c r="C42" s="194" t="s">
        <v>197</v>
      </c>
      <c r="D42" s="145" t="s">
        <v>163</v>
      </c>
      <c r="E42" s="216" t="s">
        <v>232</v>
      </c>
      <c r="F42" s="156" t="s">
        <v>134</v>
      </c>
      <c r="G42" s="183" t="s">
        <v>162</v>
      </c>
      <c r="H42" s="163">
        <f>SUM(I42:L42)</f>
        <v>450000</v>
      </c>
      <c r="I42" s="163">
        <v>100000</v>
      </c>
      <c r="J42" s="208">
        <v>350000</v>
      </c>
      <c r="K42" s="163"/>
      <c r="L42" s="163"/>
      <c r="M42" s="163"/>
      <c r="N42" s="163"/>
      <c r="O42" s="163"/>
      <c r="P42" s="163"/>
      <c r="Q42" s="163"/>
      <c r="R42" s="163"/>
      <c r="S42" s="163"/>
    </row>
    <row r="43" spans="1:19" s="78" customFormat="1" ht="17.25" customHeight="1">
      <c r="A43" s="139"/>
      <c r="B43" s="142"/>
      <c r="C43" s="142"/>
      <c r="D43" s="144"/>
      <c r="E43" s="216"/>
      <c r="F43" s="150"/>
      <c r="G43" s="144"/>
      <c r="H43" s="164"/>
      <c r="I43" s="164"/>
      <c r="J43" s="209"/>
      <c r="K43" s="164"/>
      <c r="L43" s="164"/>
      <c r="M43" s="164"/>
      <c r="N43" s="164"/>
      <c r="O43" s="164"/>
      <c r="P43" s="164"/>
      <c r="Q43" s="164"/>
      <c r="R43" s="164"/>
      <c r="S43" s="164"/>
    </row>
    <row r="44" spans="1:19" s="78" customFormat="1" ht="3" customHeight="1">
      <c r="A44" s="139"/>
      <c r="B44" s="142"/>
      <c r="C44" s="142"/>
      <c r="D44" s="144"/>
      <c r="E44" s="216"/>
      <c r="F44" s="150"/>
      <c r="G44" s="144"/>
      <c r="H44" s="164"/>
      <c r="I44" s="164"/>
      <c r="J44" s="209"/>
      <c r="K44" s="164"/>
      <c r="L44" s="164"/>
      <c r="M44" s="164"/>
      <c r="N44" s="164"/>
      <c r="O44" s="164"/>
      <c r="P44" s="164"/>
      <c r="Q44" s="164"/>
      <c r="R44" s="164"/>
      <c r="S44" s="164"/>
    </row>
    <row r="45" spans="1:19" s="78" customFormat="1" ht="6" customHeight="1">
      <c r="A45" s="193"/>
      <c r="B45" s="143"/>
      <c r="C45" s="143"/>
      <c r="D45" s="136"/>
      <c r="E45" s="217"/>
      <c r="F45" s="151"/>
      <c r="G45" s="144"/>
      <c r="H45" s="165"/>
      <c r="I45" s="165"/>
      <c r="J45" s="209"/>
      <c r="K45" s="165"/>
      <c r="L45" s="165"/>
      <c r="M45" s="165"/>
      <c r="N45" s="165"/>
      <c r="O45" s="165"/>
      <c r="P45" s="165"/>
      <c r="Q45" s="165"/>
      <c r="R45" s="165"/>
      <c r="S45" s="165"/>
    </row>
    <row r="46" spans="1:26" s="78" customFormat="1" ht="15.75" customHeight="1">
      <c r="A46" s="157">
        <v>12</v>
      </c>
      <c r="B46" s="160" t="s">
        <v>198</v>
      </c>
      <c r="C46" s="160" t="s">
        <v>197</v>
      </c>
      <c r="D46" s="145" t="s">
        <v>163</v>
      </c>
      <c r="E46" s="184" t="s">
        <v>175</v>
      </c>
      <c r="F46" s="156" t="s">
        <v>134</v>
      </c>
      <c r="G46" s="157">
        <v>2012</v>
      </c>
      <c r="H46" s="148">
        <f>I46+J46+K46+L46</f>
        <v>62000</v>
      </c>
      <c r="I46" s="163"/>
      <c r="J46" s="163">
        <v>62000</v>
      </c>
      <c r="K46" s="163"/>
      <c r="L46" s="163"/>
      <c r="M46" s="163"/>
      <c r="N46" s="163"/>
      <c r="O46" s="163"/>
      <c r="P46" s="163"/>
      <c r="Q46" s="163"/>
      <c r="R46" s="163"/>
      <c r="S46" s="163"/>
      <c r="T46" s="190"/>
      <c r="U46" s="190"/>
      <c r="V46" s="192"/>
      <c r="W46" s="191"/>
      <c r="X46" s="191"/>
      <c r="Y46" s="191"/>
      <c r="Z46" s="191"/>
    </row>
    <row r="47" spans="1:26" s="78" customFormat="1" ht="15.75" customHeight="1">
      <c r="A47" s="158"/>
      <c r="B47" s="161"/>
      <c r="C47" s="161"/>
      <c r="D47" s="146"/>
      <c r="E47" s="185"/>
      <c r="F47" s="150"/>
      <c r="G47" s="158"/>
      <c r="H47" s="149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90"/>
      <c r="U47" s="190"/>
      <c r="V47" s="192"/>
      <c r="W47" s="191"/>
      <c r="X47" s="191"/>
      <c r="Y47" s="191"/>
      <c r="Z47" s="191"/>
    </row>
    <row r="48" spans="1:26" s="78" customFormat="1" ht="10.5" customHeight="1">
      <c r="A48" s="159"/>
      <c r="B48" s="162"/>
      <c r="C48" s="162"/>
      <c r="D48" s="147"/>
      <c r="E48" s="186"/>
      <c r="F48" s="151"/>
      <c r="G48" s="159"/>
      <c r="H48" s="137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90"/>
      <c r="U48" s="190"/>
      <c r="V48" s="192"/>
      <c r="W48" s="191"/>
      <c r="X48" s="191"/>
      <c r="Y48" s="191"/>
      <c r="Z48" s="191"/>
    </row>
    <row r="49" spans="1:19" ht="24.75" customHeight="1">
      <c r="A49" s="157">
        <v>13</v>
      </c>
      <c r="B49" s="160" t="s">
        <v>198</v>
      </c>
      <c r="C49" s="160" t="s">
        <v>197</v>
      </c>
      <c r="D49" s="160" t="s">
        <v>159</v>
      </c>
      <c r="E49" s="184" t="s">
        <v>172</v>
      </c>
      <c r="F49" s="156" t="s">
        <v>157</v>
      </c>
      <c r="G49" s="157">
        <v>2012</v>
      </c>
      <c r="H49" s="163">
        <f>SUM(I49:M49)</f>
        <v>6000</v>
      </c>
      <c r="I49" s="152"/>
      <c r="J49" s="172">
        <v>6000</v>
      </c>
      <c r="K49" s="166"/>
      <c r="L49" s="166"/>
      <c r="M49" s="166"/>
      <c r="N49" s="166"/>
      <c r="O49" s="166"/>
      <c r="P49" s="166"/>
      <c r="Q49" s="166"/>
      <c r="R49" s="166"/>
      <c r="S49" s="166"/>
    </row>
    <row r="50" spans="1:19" ht="8.25" customHeight="1">
      <c r="A50" s="158"/>
      <c r="B50" s="161"/>
      <c r="C50" s="161"/>
      <c r="D50" s="161"/>
      <c r="E50" s="185"/>
      <c r="F50" s="150"/>
      <c r="G50" s="158"/>
      <c r="H50" s="164"/>
      <c r="I50" s="153"/>
      <c r="J50" s="173"/>
      <c r="K50" s="167"/>
      <c r="L50" s="167"/>
      <c r="M50" s="167"/>
      <c r="N50" s="167"/>
      <c r="O50" s="167"/>
      <c r="P50" s="167"/>
      <c r="Q50" s="167"/>
      <c r="R50" s="167"/>
      <c r="S50" s="167"/>
    </row>
    <row r="51" spans="1:19" ht="9" customHeight="1" hidden="1">
      <c r="A51" s="159"/>
      <c r="B51" s="162"/>
      <c r="C51" s="162"/>
      <c r="D51" s="162"/>
      <c r="E51" s="186"/>
      <c r="F51" s="151"/>
      <c r="G51" s="159"/>
      <c r="H51" s="165"/>
      <c r="I51" s="154"/>
      <c r="J51" s="155"/>
      <c r="K51" s="168"/>
      <c r="L51" s="168"/>
      <c r="M51" s="168"/>
      <c r="N51" s="168"/>
      <c r="O51" s="168"/>
      <c r="P51" s="168"/>
      <c r="Q51" s="168"/>
      <c r="R51" s="168"/>
      <c r="S51" s="168"/>
    </row>
    <row r="52" spans="1:19" ht="24.75" customHeight="1">
      <c r="A52" s="157">
        <v>14</v>
      </c>
      <c r="B52" s="160" t="s">
        <v>198</v>
      </c>
      <c r="C52" s="160" t="s">
        <v>197</v>
      </c>
      <c r="D52" s="160" t="s">
        <v>159</v>
      </c>
      <c r="E52" s="184" t="s">
        <v>170</v>
      </c>
      <c r="F52" s="156" t="s">
        <v>157</v>
      </c>
      <c r="G52" s="157">
        <v>2012</v>
      </c>
      <c r="H52" s="163">
        <f>SUM(I52:M52)</f>
        <v>9000</v>
      </c>
      <c r="I52" s="152"/>
      <c r="J52" s="172">
        <v>9000</v>
      </c>
      <c r="K52" s="166"/>
      <c r="L52" s="166"/>
      <c r="M52" s="166"/>
      <c r="N52" s="166"/>
      <c r="O52" s="166"/>
      <c r="P52" s="166"/>
      <c r="Q52" s="166"/>
      <c r="R52" s="166"/>
      <c r="S52" s="166"/>
    </row>
    <row r="53" spans="1:19" ht="7.5" customHeight="1">
      <c r="A53" s="158"/>
      <c r="B53" s="161"/>
      <c r="C53" s="161"/>
      <c r="D53" s="161"/>
      <c r="E53" s="185"/>
      <c r="F53" s="150"/>
      <c r="G53" s="158"/>
      <c r="H53" s="164"/>
      <c r="I53" s="153"/>
      <c r="J53" s="173"/>
      <c r="K53" s="167"/>
      <c r="L53" s="167"/>
      <c r="M53" s="167"/>
      <c r="N53" s="167"/>
      <c r="O53" s="167"/>
      <c r="P53" s="167"/>
      <c r="Q53" s="167"/>
      <c r="R53" s="167"/>
      <c r="S53" s="167"/>
    </row>
    <row r="54" spans="1:19" ht="14.25" customHeight="1">
      <c r="A54" s="159"/>
      <c r="B54" s="162"/>
      <c r="C54" s="162"/>
      <c r="D54" s="162"/>
      <c r="E54" s="186"/>
      <c r="F54" s="151"/>
      <c r="G54" s="159"/>
      <c r="H54" s="165"/>
      <c r="I54" s="154"/>
      <c r="J54" s="155"/>
      <c r="K54" s="168"/>
      <c r="L54" s="168"/>
      <c r="M54" s="168"/>
      <c r="N54" s="168"/>
      <c r="O54" s="168"/>
      <c r="P54" s="168"/>
      <c r="Q54" s="168"/>
      <c r="R54" s="168"/>
      <c r="S54" s="168"/>
    </row>
    <row r="55" spans="1:19" ht="18.75" customHeight="1">
      <c r="A55" s="157">
        <v>15</v>
      </c>
      <c r="B55" s="160" t="s">
        <v>196</v>
      </c>
      <c r="C55" s="160" t="s">
        <v>195</v>
      </c>
      <c r="D55" s="160" t="s">
        <v>166</v>
      </c>
      <c r="E55" s="183" t="s">
        <v>194</v>
      </c>
      <c r="F55" s="213" t="s">
        <v>134</v>
      </c>
      <c r="G55" s="157" t="s">
        <v>162</v>
      </c>
      <c r="H55" s="148">
        <f>SUM(I55:K55)</f>
        <v>92000</v>
      </c>
      <c r="I55" s="148">
        <v>42000</v>
      </c>
      <c r="J55" s="163">
        <v>50000</v>
      </c>
      <c r="K55" s="148"/>
      <c r="L55" s="148"/>
      <c r="M55" s="148"/>
      <c r="N55" s="148"/>
      <c r="O55" s="148"/>
      <c r="P55" s="148"/>
      <c r="Q55" s="148"/>
      <c r="R55" s="148"/>
      <c r="S55" s="148"/>
    </row>
    <row r="56" spans="1:19" ht="15">
      <c r="A56" s="158"/>
      <c r="B56" s="161"/>
      <c r="C56" s="161"/>
      <c r="D56" s="161"/>
      <c r="E56" s="144"/>
      <c r="F56" s="214"/>
      <c r="G56" s="158"/>
      <c r="H56" s="149"/>
      <c r="I56" s="149"/>
      <c r="J56" s="164"/>
      <c r="K56" s="149"/>
      <c r="L56" s="149"/>
      <c r="M56" s="149"/>
      <c r="N56" s="149"/>
      <c r="O56" s="149"/>
      <c r="P56" s="149"/>
      <c r="Q56" s="149"/>
      <c r="R56" s="149"/>
      <c r="S56" s="149"/>
    </row>
    <row r="57" spans="1:19" ht="15.75" customHeight="1">
      <c r="A57" s="158"/>
      <c r="B57" s="161"/>
      <c r="C57" s="161"/>
      <c r="D57" s="161"/>
      <c r="E57" s="144"/>
      <c r="F57" s="214"/>
      <c r="G57" s="158"/>
      <c r="H57" s="149"/>
      <c r="I57" s="149"/>
      <c r="J57" s="164"/>
      <c r="K57" s="149"/>
      <c r="L57" s="149"/>
      <c r="M57" s="149"/>
      <c r="N57" s="149"/>
      <c r="O57" s="149"/>
      <c r="P57" s="149"/>
      <c r="Q57" s="149"/>
      <c r="R57" s="149"/>
      <c r="S57" s="149"/>
    </row>
    <row r="58" spans="1:19" ht="18.75" customHeight="1">
      <c r="A58" s="159"/>
      <c r="B58" s="162"/>
      <c r="C58" s="162"/>
      <c r="D58" s="162"/>
      <c r="E58" s="136"/>
      <c r="F58" s="215"/>
      <c r="G58" s="159"/>
      <c r="H58" s="137"/>
      <c r="I58" s="137"/>
      <c r="J58" s="165"/>
      <c r="K58" s="137"/>
      <c r="L58" s="137"/>
      <c r="M58" s="137"/>
      <c r="N58" s="137"/>
      <c r="O58" s="137"/>
      <c r="P58" s="137"/>
      <c r="Q58" s="137"/>
      <c r="R58" s="137"/>
      <c r="S58" s="137"/>
    </row>
    <row r="59" spans="1:19" ht="15">
      <c r="A59" s="138">
        <v>16</v>
      </c>
      <c r="B59" s="194" t="s">
        <v>188</v>
      </c>
      <c r="C59" s="194" t="s">
        <v>193</v>
      </c>
      <c r="D59" s="194" t="s">
        <v>166</v>
      </c>
      <c r="E59" s="169" t="s">
        <v>220</v>
      </c>
      <c r="F59" s="195" t="s">
        <v>134</v>
      </c>
      <c r="G59" s="187">
        <v>2012</v>
      </c>
      <c r="H59" s="210">
        <f>SUM(I59:L59)</f>
        <v>115000</v>
      </c>
      <c r="I59" s="148"/>
      <c r="J59" s="163">
        <v>115000</v>
      </c>
      <c r="K59" s="148"/>
      <c r="L59" s="148"/>
      <c r="M59" s="148"/>
      <c r="N59" s="148"/>
      <c r="O59" s="148"/>
      <c r="P59" s="148"/>
      <c r="Q59" s="148"/>
      <c r="R59" s="148"/>
      <c r="S59" s="148"/>
    </row>
    <row r="60" spans="1:19" ht="11.25" customHeight="1">
      <c r="A60" s="139" t="s">
        <v>37</v>
      </c>
      <c r="B60" s="142"/>
      <c r="C60" s="142"/>
      <c r="D60" s="142"/>
      <c r="E60" s="170"/>
      <c r="F60" s="178"/>
      <c r="G60" s="139"/>
      <c r="H60" s="211"/>
      <c r="I60" s="149"/>
      <c r="J60" s="164"/>
      <c r="K60" s="149"/>
      <c r="L60" s="149"/>
      <c r="M60" s="149"/>
      <c r="N60" s="149"/>
      <c r="O60" s="149"/>
      <c r="P60" s="149"/>
      <c r="Q60" s="149"/>
      <c r="R60" s="149"/>
      <c r="S60" s="149"/>
    </row>
    <row r="61" spans="1:19" ht="9" customHeight="1">
      <c r="A61" s="139" t="s">
        <v>38</v>
      </c>
      <c r="B61" s="142"/>
      <c r="C61" s="142"/>
      <c r="D61" s="142"/>
      <c r="E61" s="170"/>
      <c r="F61" s="178"/>
      <c r="G61" s="139"/>
      <c r="H61" s="211"/>
      <c r="I61" s="149"/>
      <c r="J61" s="164"/>
      <c r="K61" s="149"/>
      <c r="L61" s="149"/>
      <c r="M61" s="149"/>
      <c r="N61" s="149"/>
      <c r="O61" s="149"/>
      <c r="P61" s="149"/>
      <c r="Q61" s="149"/>
      <c r="R61" s="149"/>
      <c r="S61" s="149"/>
    </row>
    <row r="62" spans="1:19" ht="10.5" customHeight="1">
      <c r="A62" s="193" t="s">
        <v>39</v>
      </c>
      <c r="B62" s="143"/>
      <c r="C62" s="143"/>
      <c r="D62" s="143"/>
      <c r="E62" s="171"/>
      <c r="F62" s="179"/>
      <c r="G62" s="193"/>
      <c r="H62" s="212"/>
      <c r="I62" s="137"/>
      <c r="J62" s="165"/>
      <c r="K62" s="137"/>
      <c r="L62" s="137"/>
      <c r="M62" s="137"/>
      <c r="N62" s="137"/>
      <c r="O62" s="137"/>
      <c r="P62" s="137"/>
      <c r="Q62" s="137"/>
      <c r="R62" s="137"/>
      <c r="S62" s="137"/>
    </row>
    <row r="63" spans="1:19" s="78" customFormat="1" ht="40.5" customHeight="1">
      <c r="A63" s="138">
        <v>17</v>
      </c>
      <c r="B63" s="141" t="s">
        <v>188</v>
      </c>
      <c r="C63" s="141" t="s">
        <v>193</v>
      </c>
      <c r="D63" s="145" t="s">
        <v>166</v>
      </c>
      <c r="E63" s="169" t="s">
        <v>192</v>
      </c>
      <c r="F63" s="195" t="s">
        <v>134</v>
      </c>
      <c r="G63" s="138">
        <v>2012</v>
      </c>
      <c r="H63" s="163">
        <f>SUM(I63:L63)</f>
        <v>50000</v>
      </c>
      <c r="I63" s="163"/>
      <c r="J63" s="163">
        <v>50000</v>
      </c>
      <c r="K63" s="163"/>
      <c r="L63" s="207"/>
      <c r="M63" s="207"/>
      <c r="N63" s="207"/>
      <c r="O63" s="207"/>
      <c r="P63" s="207"/>
      <c r="Q63" s="207"/>
      <c r="R63" s="207"/>
      <c r="S63" s="207"/>
    </row>
    <row r="64" spans="1:19" s="78" customFormat="1" ht="9.75" customHeight="1">
      <c r="A64" s="139"/>
      <c r="B64" s="142"/>
      <c r="C64" s="142"/>
      <c r="D64" s="144"/>
      <c r="E64" s="170"/>
      <c r="F64" s="178"/>
      <c r="G64" s="139"/>
      <c r="H64" s="164"/>
      <c r="I64" s="164"/>
      <c r="J64" s="164"/>
      <c r="K64" s="164"/>
      <c r="L64" s="207"/>
      <c r="M64" s="207"/>
      <c r="N64" s="207"/>
      <c r="O64" s="207"/>
      <c r="P64" s="207"/>
      <c r="Q64" s="207"/>
      <c r="R64" s="207"/>
      <c r="S64" s="207"/>
    </row>
    <row r="65" spans="1:19" s="78" customFormat="1" ht="5.25" customHeight="1" hidden="1">
      <c r="A65" s="139"/>
      <c r="B65" s="142"/>
      <c r="C65" s="142"/>
      <c r="D65" s="144"/>
      <c r="E65" s="170"/>
      <c r="F65" s="178"/>
      <c r="G65" s="139"/>
      <c r="H65" s="164"/>
      <c r="I65" s="164"/>
      <c r="J65" s="164"/>
      <c r="K65" s="164"/>
      <c r="L65" s="207"/>
      <c r="M65" s="207"/>
      <c r="N65" s="207"/>
      <c r="O65" s="207"/>
      <c r="P65" s="207"/>
      <c r="Q65" s="207"/>
      <c r="R65" s="207"/>
      <c r="S65" s="207"/>
    </row>
    <row r="66" spans="1:19" s="78" customFormat="1" ht="9" customHeight="1" hidden="1">
      <c r="A66" s="140"/>
      <c r="B66" s="143"/>
      <c r="C66" s="143"/>
      <c r="D66" s="136"/>
      <c r="E66" s="171"/>
      <c r="F66" s="179"/>
      <c r="G66" s="193"/>
      <c r="H66" s="165"/>
      <c r="I66" s="165"/>
      <c r="J66" s="165"/>
      <c r="K66" s="165"/>
      <c r="L66" s="207"/>
      <c r="M66" s="207"/>
      <c r="N66" s="207"/>
      <c r="O66" s="207"/>
      <c r="P66" s="207"/>
      <c r="Q66" s="207"/>
      <c r="R66" s="207"/>
      <c r="S66" s="207"/>
    </row>
    <row r="67" spans="1:19" ht="15.75" customHeight="1">
      <c r="A67" s="188">
        <v>18</v>
      </c>
      <c r="B67" s="160" t="s">
        <v>188</v>
      </c>
      <c r="C67" s="160" t="s">
        <v>190</v>
      </c>
      <c r="D67" s="145" t="s">
        <v>166</v>
      </c>
      <c r="E67" s="169" t="s">
        <v>191</v>
      </c>
      <c r="F67" s="156" t="s">
        <v>134</v>
      </c>
      <c r="G67" s="157">
        <v>2012</v>
      </c>
      <c r="H67" s="163">
        <f>SUM(I67:L67)</f>
        <v>50000</v>
      </c>
      <c r="I67" s="148"/>
      <c r="J67" s="163">
        <v>50000</v>
      </c>
      <c r="K67" s="148"/>
      <c r="L67" s="206"/>
      <c r="M67" s="206"/>
      <c r="N67" s="206"/>
      <c r="O67" s="206"/>
      <c r="P67" s="206"/>
      <c r="Q67" s="206"/>
      <c r="R67" s="206"/>
      <c r="S67" s="206"/>
    </row>
    <row r="68" spans="1:19" ht="15.75" customHeight="1">
      <c r="A68" s="189"/>
      <c r="B68" s="158"/>
      <c r="C68" s="158"/>
      <c r="D68" s="144"/>
      <c r="E68" s="170"/>
      <c r="F68" s="150"/>
      <c r="G68" s="158"/>
      <c r="H68" s="164"/>
      <c r="I68" s="149"/>
      <c r="J68" s="164"/>
      <c r="K68" s="149"/>
      <c r="L68" s="206"/>
      <c r="M68" s="206"/>
      <c r="N68" s="206"/>
      <c r="O68" s="206"/>
      <c r="P68" s="206"/>
      <c r="Q68" s="206"/>
      <c r="R68" s="206"/>
      <c r="S68" s="206"/>
    </row>
    <row r="69" spans="1:19" ht="15" customHeight="1">
      <c r="A69" s="189"/>
      <c r="B69" s="158"/>
      <c r="C69" s="158"/>
      <c r="D69" s="144"/>
      <c r="E69" s="170"/>
      <c r="F69" s="150"/>
      <c r="G69" s="158"/>
      <c r="H69" s="164"/>
      <c r="I69" s="149"/>
      <c r="J69" s="164"/>
      <c r="K69" s="149"/>
      <c r="L69" s="206"/>
      <c r="M69" s="206"/>
      <c r="N69" s="206"/>
      <c r="O69" s="206"/>
      <c r="P69" s="206"/>
      <c r="Q69" s="206"/>
      <c r="R69" s="206"/>
      <c r="S69" s="206"/>
    </row>
    <row r="70" spans="1:19" ht="10.5" customHeight="1">
      <c r="A70" s="199"/>
      <c r="B70" s="159"/>
      <c r="C70" s="159"/>
      <c r="D70" s="136"/>
      <c r="E70" s="171"/>
      <c r="F70" s="151"/>
      <c r="G70" s="159"/>
      <c r="H70" s="165"/>
      <c r="I70" s="137"/>
      <c r="J70" s="165"/>
      <c r="K70" s="137"/>
      <c r="L70" s="206"/>
      <c r="M70" s="206"/>
      <c r="N70" s="206"/>
      <c r="O70" s="206"/>
      <c r="P70" s="206"/>
      <c r="Q70" s="206"/>
      <c r="R70" s="206"/>
      <c r="S70" s="206"/>
    </row>
    <row r="71" spans="1:19" ht="15.75" customHeight="1">
      <c r="A71" s="188">
        <v>19</v>
      </c>
      <c r="B71" s="160" t="s">
        <v>188</v>
      </c>
      <c r="C71" s="160" t="s">
        <v>190</v>
      </c>
      <c r="D71" s="145" t="s">
        <v>166</v>
      </c>
      <c r="E71" s="169" t="s">
        <v>189</v>
      </c>
      <c r="F71" s="156" t="s">
        <v>134</v>
      </c>
      <c r="G71" s="157">
        <v>2012</v>
      </c>
      <c r="H71" s="163">
        <f>SUM(I71:L71)</f>
        <v>130000</v>
      </c>
      <c r="I71" s="148"/>
      <c r="J71" s="163">
        <v>130000</v>
      </c>
      <c r="K71" s="148"/>
      <c r="L71" s="149"/>
      <c r="M71" s="149"/>
      <c r="N71" s="149"/>
      <c r="O71" s="149"/>
      <c r="P71" s="149"/>
      <c r="Q71" s="149"/>
      <c r="R71" s="149"/>
      <c r="S71" s="149"/>
    </row>
    <row r="72" spans="1:19" ht="15.75" customHeight="1">
      <c r="A72" s="189"/>
      <c r="B72" s="158"/>
      <c r="C72" s="158"/>
      <c r="D72" s="144"/>
      <c r="E72" s="170"/>
      <c r="F72" s="150"/>
      <c r="G72" s="158"/>
      <c r="H72" s="164"/>
      <c r="I72" s="149"/>
      <c r="J72" s="164"/>
      <c r="K72" s="149"/>
      <c r="L72" s="149"/>
      <c r="M72" s="149"/>
      <c r="N72" s="149"/>
      <c r="O72" s="149"/>
      <c r="P72" s="149"/>
      <c r="Q72" s="149"/>
      <c r="R72" s="149"/>
      <c r="S72" s="149"/>
    </row>
    <row r="73" spans="1:19" ht="15" customHeight="1">
      <c r="A73" s="189"/>
      <c r="B73" s="158"/>
      <c r="C73" s="158"/>
      <c r="D73" s="144"/>
      <c r="E73" s="170"/>
      <c r="F73" s="150"/>
      <c r="G73" s="158"/>
      <c r="H73" s="164"/>
      <c r="I73" s="149"/>
      <c r="J73" s="164"/>
      <c r="K73" s="149"/>
      <c r="L73" s="149"/>
      <c r="M73" s="149"/>
      <c r="N73" s="149"/>
      <c r="O73" s="149"/>
      <c r="P73" s="149"/>
      <c r="Q73" s="149"/>
      <c r="R73" s="149"/>
      <c r="S73" s="149"/>
    </row>
    <row r="74" spans="1:19" ht="11.25" customHeight="1">
      <c r="A74" s="199"/>
      <c r="B74" s="159"/>
      <c r="C74" s="159"/>
      <c r="D74" s="136"/>
      <c r="E74" s="171"/>
      <c r="F74" s="151"/>
      <c r="G74" s="159"/>
      <c r="H74" s="165"/>
      <c r="I74" s="137"/>
      <c r="J74" s="165"/>
      <c r="K74" s="137"/>
      <c r="L74" s="149"/>
      <c r="M74" s="149"/>
      <c r="N74" s="149"/>
      <c r="O74" s="149"/>
      <c r="P74" s="149"/>
      <c r="Q74" s="149"/>
      <c r="R74" s="149"/>
      <c r="S74" s="149"/>
    </row>
    <row r="75" spans="1:19" s="78" customFormat="1" ht="32.25" customHeight="1">
      <c r="A75" s="138">
        <v>20</v>
      </c>
      <c r="B75" s="141" t="s">
        <v>188</v>
      </c>
      <c r="C75" s="141" t="s">
        <v>187</v>
      </c>
      <c r="D75" s="145" t="s">
        <v>166</v>
      </c>
      <c r="E75" s="169" t="s">
        <v>186</v>
      </c>
      <c r="F75" s="195" t="s">
        <v>134</v>
      </c>
      <c r="G75" s="138">
        <v>2012</v>
      </c>
      <c r="H75" s="163">
        <f>SUM(I75:L75)</f>
        <v>55000</v>
      </c>
      <c r="I75" s="163"/>
      <c r="J75" s="163">
        <v>55000</v>
      </c>
      <c r="K75" s="163"/>
      <c r="L75" s="163"/>
      <c r="M75" s="163"/>
      <c r="N75" s="163"/>
      <c r="O75" s="163"/>
      <c r="P75" s="163"/>
      <c r="Q75" s="163"/>
      <c r="R75" s="163"/>
      <c r="S75" s="163"/>
    </row>
    <row r="76" spans="1:19" s="78" customFormat="1" ht="18" customHeight="1">
      <c r="A76" s="139"/>
      <c r="B76" s="142"/>
      <c r="C76" s="142"/>
      <c r="D76" s="144"/>
      <c r="E76" s="170"/>
      <c r="F76" s="178"/>
      <c r="G76" s="139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</row>
    <row r="77" spans="1:19" s="78" customFormat="1" ht="5.25" customHeight="1" hidden="1">
      <c r="A77" s="139"/>
      <c r="B77" s="142"/>
      <c r="C77" s="142"/>
      <c r="D77" s="144"/>
      <c r="E77" s="170"/>
      <c r="F77" s="178"/>
      <c r="G77" s="139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</row>
    <row r="78" spans="1:19" s="78" customFormat="1" ht="12" customHeight="1">
      <c r="A78" s="140"/>
      <c r="B78" s="143"/>
      <c r="C78" s="143"/>
      <c r="D78" s="136"/>
      <c r="E78" s="171"/>
      <c r="F78" s="179"/>
      <c r="G78" s="193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</row>
    <row r="79" spans="1:19" s="78" customFormat="1" ht="15">
      <c r="A79" s="138">
        <v>21</v>
      </c>
      <c r="B79" s="160" t="s">
        <v>171</v>
      </c>
      <c r="C79" s="160" t="s">
        <v>180</v>
      </c>
      <c r="D79" s="160" t="s">
        <v>166</v>
      </c>
      <c r="E79" s="180" t="s">
        <v>179</v>
      </c>
      <c r="F79" s="156" t="s">
        <v>134</v>
      </c>
      <c r="G79" s="157">
        <v>2012</v>
      </c>
      <c r="H79" s="163">
        <f>SUM(I79:L79)</f>
        <v>10000</v>
      </c>
      <c r="I79" s="163"/>
      <c r="J79" s="163">
        <v>10000</v>
      </c>
      <c r="K79" s="163"/>
      <c r="L79" s="163"/>
      <c r="M79" s="163"/>
      <c r="N79" s="163"/>
      <c r="O79" s="163"/>
      <c r="P79" s="163"/>
      <c r="Q79" s="163"/>
      <c r="R79" s="163"/>
      <c r="S79" s="163"/>
    </row>
    <row r="80" spans="1:19" s="78" customFormat="1" ht="14.25" customHeight="1">
      <c r="A80" s="139"/>
      <c r="B80" s="161"/>
      <c r="C80" s="161"/>
      <c r="D80" s="161"/>
      <c r="E80" s="181"/>
      <c r="F80" s="150"/>
      <c r="G80" s="158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</row>
    <row r="81" spans="1:19" s="78" customFormat="1" ht="12.75" customHeight="1">
      <c r="A81" s="139"/>
      <c r="B81" s="161"/>
      <c r="C81" s="161"/>
      <c r="D81" s="161"/>
      <c r="E81" s="181"/>
      <c r="F81" s="150"/>
      <c r="G81" s="158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</row>
    <row r="82" spans="1:19" s="78" customFormat="1" ht="14.25" customHeight="1">
      <c r="A82" s="140"/>
      <c r="B82" s="162"/>
      <c r="C82" s="162"/>
      <c r="D82" s="162"/>
      <c r="E82" s="182"/>
      <c r="F82" s="151"/>
      <c r="G82" s="159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</row>
    <row r="83" spans="1:19" ht="16.5" customHeight="1">
      <c r="A83" s="188">
        <v>22</v>
      </c>
      <c r="B83" s="160" t="s">
        <v>171</v>
      </c>
      <c r="C83" s="160" t="s">
        <v>180</v>
      </c>
      <c r="D83" s="145" t="s">
        <v>163</v>
      </c>
      <c r="E83" s="203" t="s">
        <v>185</v>
      </c>
      <c r="F83" s="156" t="s">
        <v>134</v>
      </c>
      <c r="G83" s="157" t="s">
        <v>184</v>
      </c>
      <c r="H83" s="200">
        <f>SUM(I83:L86)</f>
        <v>4300000</v>
      </c>
      <c r="I83" s="148">
        <v>200000</v>
      </c>
      <c r="J83" s="163">
        <v>300000</v>
      </c>
      <c r="K83" s="148">
        <v>1800000</v>
      </c>
      <c r="L83" s="148">
        <v>2000000</v>
      </c>
      <c r="M83" s="148"/>
      <c r="N83" s="148"/>
      <c r="O83" s="148"/>
      <c r="P83" s="148"/>
      <c r="Q83" s="148"/>
      <c r="R83" s="148"/>
      <c r="S83" s="148"/>
    </row>
    <row r="84" spans="1:19" ht="21" customHeight="1">
      <c r="A84" s="189"/>
      <c r="B84" s="158"/>
      <c r="C84" s="158"/>
      <c r="D84" s="144"/>
      <c r="E84" s="204"/>
      <c r="F84" s="150"/>
      <c r="G84" s="158"/>
      <c r="H84" s="201"/>
      <c r="I84" s="149"/>
      <c r="J84" s="164"/>
      <c r="K84" s="149"/>
      <c r="L84" s="149"/>
      <c r="M84" s="149"/>
      <c r="N84" s="149"/>
      <c r="O84" s="149"/>
      <c r="P84" s="149"/>
      <c r="Q84" s="149"/>
      <c r="R84" s="149"/>
      <c r="S84" s="149"/>
    </row>
    <row r="85" spans="1:19" ht="5.25" customHeight="1">
      <c r="A85" s="189"/>
      <c r="B85" s="158"/>
      <c r="C85" s="158"/>
      <c r="D85" s="144"/>
      <c r="E85" s="204"/>
      <c r="F85" s="150"/>
      <c r="G85" s="158"/>
      <c r="H85" s="201"/>
      <c r="I85" s="149"/>
      <c r="J85" s="164"/>
      <c r="K85" s="149"/>
      <c r="L85" s="149"/>
      <c r="M85" s="149"/>
      <c r="N85" s="149"/>
      <c r="O85" s="149"/>
      <c r="P85" s="149"/>
      <c r="Q85" s="149"/>
      <c r="R85" s="149"/>
      <c r="S85" s="149"/>
    </row>
    <row r="86" spans="1:19" ht="8.25" customHeight="1" hidden="1">
      <c r="A86" s="199"/>
      <c r="B86" s="159"/>
      <c r="C86" s="159"/>
      <c r="D86" s="136"/>
      <c r="E86" s="205"/>
      <c r="F86" s="151"/>
      <c r="G86" s="159"/>
      <c r="H86" s="202"/>
      <c r="I86" s="137"/>
      <c r="J86" s="165"/>
      <c r="K86" s="137"/>
      <c r="L86" s="137"/>
      <c r="M86" s="137"/>
      <c r="N86" s="137"/>
      <c r="O86" s="137"/>
      <c r="P86" s="137"/>
      <c r="Q86" s="137"/>
      <c r="R86" s="137"/>
      <c r="S86" s="137"/>
    </row>
    <row r="87" spans="1:19" s="78" customFormat="1" ht="15">
      <c r="A87" s="138">
        <v>23</v>
      </c>
      <c r="B87" s="141" t="s">
        <v>171</v>
      </c>
      <c r="C87" s="141" t="s">
        <v>180</v>
      </c>
      <c r="D87" s="145" t="s">
        <v>163</v>
      </c>
      <c r="E87" s="169" t="s">
        <v>137</v>
      </c>
      <c r="F87" s="195" t="s">
        <v>134</v>
      </c>
      <c r="G87" s="183" t="s">
        <v>183</v>
      </c>
      <c r="H87" s="163">
        <f>SUM(I87:M87)</f>
        <v>2150000</v>
      </c>
      <c r="I87" s="163">
        <v>450000</v>
      </c>
      <c r="J87" s="163">
        <v>1700000</v>
      </c>
      <c r="K87" s="163"/>
      <c r="L87" s="196"/>
      <c r="M87" s="196"/>
      <c r="N87" s="196"/>
      <c r="O87" s="196"/>
      <c r="P87" s="196"/>
      <c r="Q87" s="196"/>
      <c r="R87" s="196"/>
      <c r="S87" s="196"/>
    </row>
    <row r="88" spans="1:19" s="78" customFormat="1" ht="14.25" customHeight="1">
      <c r="A88" s="139"/>
      <c r="B88" s="142"/>
      <c r="C88" s="142"/>
      <c r="D88" s="144"/>
      <c r="E88" s="170"/>
      <c r="F88" s="178"/>
      <c r="G88" s="144"/>
      <c r="H88" s="164"/>
      <c r="I88" s="164"/>
      <c r="J88" s="164"/>
      <c r="K88" s="164"/>
      <c r="L88" s="197"/>
      <c r="M88" s="197"/>
      <c r="N88" s="197"/>
      <c r="O88" s="197"/>
      <c r="P88" s="197"/>
      <c r="Q88" s="197"/>
      <c r="R88" s="197"/>
      <c r="S88" s="197"/>
    </row>
    <row r="89" spans="1:19" s="78" customFormat="1" ht="14.25" customHeight="1">
      <c r="A89" s="139"/>
      <c r="B89" s="142"/>
      <c r="C89" s="142"/>
      <c r="D89" s="144"/>
      <c r="E89" s="170"/>
      <c r="F89" s="178"/>
      <c r="G89" s="144"/>
      <c r="H89" s="164"/>
      <c r="I89" s="164"/>
      <c r="J89" s="164"/>
      <c r="K89" s="164"/>
      <c r="L89" s="197"/>
      <c r="M89" s="197"/>
      <c r="N89" s="197"/>
      <c r="O89" s="197"/>
      <c r="P89" s="197"/>
      <c r="Q89" s="197"/>
      <c r="R89" s="197"/>
      <c r="S89" s="197"/>
    </row>
    <row r="90" spans="1:19" s="78" customFormat="1" ht="8.25" customHeight="1">
      <c r="A90" s="193"/>
      <c r="B90" s="143"/>
      <c r="C90" s="143"/>
      <c r="D90" s="136"/>
      <c r="E90" s="171"/>
      <c r="F90" s="179"/>
      <c r="G90" s="136"/>
      <c r="H90" s="165"/>
      <c r="I90" s="165"/>
      <c r="J90" s="165"/>
      <c r="K90" s="165"/>
      <c r="L90" s="198"/>
      <c r="M90" s="198"/>
      <c r="N90" s="198"/>
      <c r="O90" s="198"/>
      <c r="P90" s="198"/>
      <c r="Q90" s="198"/>
      <c r="R90" s="198"/>
      <c r="S90" s="198"/>
    </row>
    <row r="91" spans="1:19" s="78" customFormat="1" ht="15">
      <c r="A91" s="187">
        <v>24</v>
      </c>
      <c r="B91" s="194" t="s">
        <v>171</v>
      </c>
      <c r="C91" s="194" t="s">
        <v>180</v>
      </c>
      <c r="D91" s="145" t="s">
        <v>163</v>
      </c>
      <c r="E91" s="169" t="s">
        <v>182</v>
      </c>
      <c r="F91" s="177" t="s">
        <v>134</v>
      </c>
      <c r="G91" s="187" t="s">
        <v>181</v>
      </c>
      <c r="H91" s="163">
        <f>SUM(I91:M94)</f>
        <v>4000000</v>
      </c>
      <c r="I91" s="148">
        <v>15000</v>
      </c>
      <c r="J91" s="163">
        <v>285000</v>
      </c>
      <c r="K91" s="163">
        <v>700000</v>
      </c>
      <c r="L91" s="148">
        <v>3000000</v>
      </c>
      <c r="M91" s="148"/>
      <c r="N91" s="148"/>
      <c r="O91" s="148"/>
      <c r="P91" s="148"/>
      <c r="Q91" s="148"/>
      <c r="R91" s="148"/>
      <c r="S91" s="148"/>
    </row>
    <row r="92" spans="1:19" s="78" customFormat="1" ht="14.25" customHeight="1">
      <c r="A92" s="139"/>
      <c r="B92" s="142"/>
      <c r="C92" s="142"/>
      <c r="D92" s="144"/>
      <c r="E92" s="170"/>
      <c r="F92" s="178"/>
      <c r="G92" s="139"/>
      <c r="H92" s="164"/>
      <c r="I92" s="149"/>
      <c r="J92" s="164"/>
      <c r="K92" s="164"/>
      <c r="L92" s="149"/>
      <c r="M92" s="149"/>
      <c r="N92" s="149"/>
      <c r="O92" s="149"/>
      <c r="P92" s="149"/>
      <c r="Q92" s="149"/>
      <c r="R92" s="149"/>
      <c r="S92" s="149"/>
    </row>
    <row r="93" spans="1:19" s="78" customFormat="1" ht="14.25" customHeight="1">
      <c r="A93" s="139"/>
      <c r="B93" s="142"/>
      <c r="C93" s="142"/>
      <c r="D93" s="144"/>
      <c r="E93" s="170"/>
      <c r="F93" s="178"/>
      <c r="G93" s="139"/>
      <c r="H93" s="164"/>
      <c r="I93" s="149"/>
      <c r="J93" s="164"/>
      <c r="K93" s="164"/>
      <c r="L93" s="149"/>
      <c r="M93" s="149"/>
      <c r="N93" s="149"/>
      <c r="O93" s="149"/>
      <c r="P93" s="149"/>
      <c r="Q93" s="149"/>
      <c r="R93" s="149"/>
      <c r="S93" s="149"/>
    </row>
    <row r="94" spans="1:19" s="78" customFormat="1" ht="14.25" customHeight="1">
      <c r="A94" s="140"/>
      <c r="B94" s="143"/>
      <c r="C94" s="143"/>
      <c r="D94" s="136"/>
      <c r="E94" s="171"/>
      <c r="F94" s="179"/>
      <c r="G94" s="193"/>
      <c r="H94" s="165"/>
      <c r="I94" s="137"/>
      <c r="J94" s="165"/>
      <c r="K94" s="165"/>
      <c r="L94" s="137"/>
      <c r="M94" s="137"/>
      <c r="N94" s="137"/>
      <c r="O94" s="137"/>
      <c r="P94" s="137"/>
      <c r="Q94" s="137"/>
      <c r="R94" s="137"/>
      <c r="S94" s="137"/>
    </row>
    <row r="95" spans="1:19" s="78" customFormat="1" ht="39.75" customHeight="1">
      <c r="A95" s="80">
        <v>25</v>
      </c>
      <c r="B95" s="83" t="s">
        <v>171</v>
      </c>
      <c r="C95" s="83" t="s">
        <v>180</v>
      </c>
      <c r="D95" s="83" t="s">
        <v>227</v>
      </c>
      <c r="E95" s="82" t="s">
        <v>228</v>
      </c>
      <c r="F95" s="81" t="s">
        <v>134</v>
      </c>
      <c r="G95" s="80">
        <v>2012</v>
      </c>
      <c r="H95" s="79">
        <f>SUM(I95:S95)</f>
        <v>30000</v>
      </c>
      <c r="I95" s="79"/>
      <c r="J95" s="104">
        <v>30000</v>
      </c>
      <c r="K95" s="79"/>
      <c r="L95" s="79"/>
      <c r="M95" s="79"/>
      <c r="N95" s="79"/>
      <c r="O95" s="79"/>
      <c r="P95" s="79"/>
      <c r="Q95" s="79"/>
      <c r="R95" s="79"/>
      <c r="S95" s="79"/>
    </row>
    <row r="96" spans="1:19" ht="14.25" customHeight="1">
      <c r="A96" s="188">
        <v>26</v>
      </c>
      <c r="B96" s="160" t="s">
        <v>171</v>
      </c>
      <c r="C96" s="160" t="s">
        <v>178</v>
      </c>
      <c r="D96" s="145" t="s">
        <v>163</v>
      </c>
      <c r="E96" s="169" t="s">
        <v>146</v>
      </c>
      <c r="F96" s="156" t="s">
        <v>134</v>
      </c>
      <c r="G96" s="157" t="s">
        <v>230</v>
      </c>
      <c r="H96" s="163">
        <f>SUM(I96:M99)</f>
        <v>600000</v>
      </c>
      <c r="I96" s="148">
        <v>15000</v>
      </c>
      <c r="J96" s="163">
        <v>285000</v>
      </c>
      <c r="K96" s="148">
        <v>300000</v>
      </c>
      <c r="L96" s="148"/>
      <c r="M96" s="148"/>
      <c r="N96" s="148"/>
      <c r="O96" s="148"/>
      <c r="P96" s="148"/>
      <c r="Q96" s="148"/>
      <c r="R96" s="148"/>
      <c r="S96" s="148"/>
    </row>
    <row r="97" spans="1:19" ht="15.75" customHeight="1">
      <c r="A97" s="189"/>
      <c r="B97" s="161"/>
      <c r="C97" s="161"/>
      <c r="D97" s="144"/>
      <c r="E97" s="170"/>
      <c r="F97" s="150"/>
      <c r="G97" s="158"/>
      <c r="H97" s="164"/>
      <c r="I97" s="149"/>
      <c r="J97" s="164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ht="5.25" customHeight="1">
      <c r="A98" s="189"/>
      <c r="B98" s="161"/>
      <c r="C98" s="161"/>
      <c r="D98" s="144"/>
      <c r="E98" s="170"/>
      <c r="F98" s="150"/>
      <c r="G98" s="158"/>
      <c r="H98" s="164"/>
      <c r="I98" s="149"/>
      <c r="J98" s="164"/>
      <c r="K98" s="149"/>
      <c r="L98" s="149"/>
      <c r="M98" s="149"/>
      <c r="N98" s="149"/>
      <c r="O98" s="149"/>
      <c r="P98" s="149"/>
      <c r="Q98" s="149"/>
      <c r="R98" s="149"/>
      <c r="S98" s="149"/>
    </row>
    <row r="99" spans="1:19" ht="6" customHeight="1" hidden="1">
      <c r="A99" s="189"/>
      <c r="B99" s="161"/>
      <c r="C99" s="161"/>
      <c r="D99" s="136"/>
      <c r="E99" s="171"/>
      <c r="F99" s="151"/>
      <c r="G99" s="159"/>
      <c r="H99" s="165"/>
      <c r="I99" s="137"/>
      <c r="J99" s="165"/>
      <c r="K99" s="137"/>
      <c r="L99" s="137"/>
      <c r="M99" s="137"/>
      <c r="N99" s="137"/>
      <c r="O99" s="137"/>
      <c r="P99" s="137"/>
      <c r="Q99" s="137"/>
      <c r="R99" s="137"/>
      <c r="S99" s="137"/>
    </row>
    <row r="100" spans="1:19" ht="14.25" customHeight="1">
      <c r="A100" s="188">
        <v>27</v>
      </c>
      <c r="B100" s="160" t="s">
        <v>171</v>
      </c>
      <c r="C100" s="160" t="s">
        <v>177</v>
      </c>
      <c r="D100" s="145" t="s">
        <v>159</v>
      </c>
      <c r="E100" s="169" t="s">
        <v>176</v>
      </c>
      <c r="F100" s="156" t="s">
        <v>157</v>
      </c>
      <c r="G100" s="157">
        <v>2012</v>
      </c>
      <c r="H100" s="163">
        <f>SUM(I100:M103)</f>
        <v>6500</v>
      </c>
      <c r="I100" s="148"/>
      <c r="J100" s="163">
        <v>6500</v>
      </c>
      <c r="K100" s="148"/>
      <c r="L100" s="148"/>
      <c r="M100" s="148"/>
      <c r="N100" s="148"/>
      <c r="O100" s="148"/>
      <c r="P100" s="148"/>
      <c r="Q100" s="148"/>
      <c r="R100" s="148"/>
      <c r="S100" s="148"/>
    </row>
    <row r="101" spans="1:19" ht="15.75" customHeight="1">
      <c r="A101" s="189"/>
      <c r="B101" s="161"/>
      <c r="C101" s="161"/>
      <c r="D101" s="144"/>
      <c r="E101" s="170"/>
      <c r="F101" s="150"/>
      <c r="G101" s="158"/>
      <c r="H101" s="164"/>
      <c r="I101" s="149"/>
      <c r="J101" s="164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ht="21" customHeight="1">
      <c r="A102" s="189"/>
      <c r="B102" s="161"/>
      <c r="C102" s="161"/>
      <c r="D102" s="144"/>
      <c r="E102" s="170"/>
      <c r="F102" s="150"/>
      <c r="G102" s="158"/>
      <c r="H102" s="164"/>
      <c r="I102" s="149"/>
      <c r="J102" s="164"/>
      <c r="K102" s="149"/>
      <c r="L102" s="149"/>
      <c r="M102" s="149"/>
      <c r="N102" s="149"/>
      <c r="O102" s="149"/>
      <c r="P102" s="149"/>
      <c r="Q102" s="149"/>
      <c r="R102" s="149"/>
      <c r="S102" s="149"/>
    </row>
    <row r="103" spans="1:19" ht="12" customHeight="1">
      <c r="A103" s="189"/>
      <c r="B103" s="161"/>
      <c r="C103" s="161"/>
      <c r="D103" s="136"/>
      <c r="E103" s="171"/>
      <c r="F103" s="151"/>
      <c r="G103" s="159"/>
      <c r="H103" s="165"/>
      <c r="I103" s="137"/>
      <c r="J103" s="165"/>
      <c r="K103" s="137"/>
      <c r="L103" s="137"/>
      <c r="M103" s="137"/>
      <c r="N103" s="137"/>
      <c r="O103" s="137"/>
      <c r="P103" s="137"/>
      <c r="Q103" s="137"/>
      <c r="R103" s="137"/>
      <c r="S103" s="137"/>
    </row>
    <row r="104" spans="1:19" ht="27" customHeight="1">
      <c r="A104" s="157">
        <v>28</v>
      </c>
      <c r="B104" s="160" t="s">
        <v>161</v>
      </c>
      <c r="C104" s="160" t="s">
        <v>164</v>
      </c>
      <c r="D104" s="160" t="s">
        <v>166</v>
      </c>
      <c r="E104" s="169" t="s">
        <v>167</v>
      </c>
      <c r="F104" s="156" t="s">
        <v>157</v>
      </c>
      <c r="G104" s="157">
        <v>2012</v>
      </c>
      <c r="H104" s="152">
        <f>SUM(I104:M104)</f>
        <v>8000</v>
      </c>
      <c r="I104" s="152"/>
      <c r="J104" s="172">
        <v>8000</v>
      </c>
      <c r="K104" s="166"/>
      <c r="L104" s="166"/>
      <c r="M104" s="166"/>
      <c r="N104" s="166"/>
      <c r="O104" s="166"/>
      <c r="P104" s="166"/>
      <c r="Q104" s="166"/>
      <c r="R104" s="166"/>
      <c r="S104" s="166"/>
    </row>
    <row r="105" spans="1:19" ht="9.75" customHeight="1">
      <c r="A105" s="158"/>
      <c r="B105" s="161"/>
      <c r="C105" s="161"/>
      <c r="D105" s="161"/>
      <c r="E105" s="170"/>
      <c r="F105" s="150"/>
      <c r="G105" s="158"/>
      <c r="H105" s="153"/>
      <c r="I105" s="153"/>
      <c r="J105" s="173"/>
      <c r="K105" s="167"/>
      <c r="L105" s="167"/>
      <c r="M105" s="167"/>
      <c r="N105" s="167"/>
      <c r="O105" s="167"/>
      <c r="P105" s="167"/>
      <c r="Q105" s="167"/>
      <c r="R105" s="167"/>
      <c r="S105" s="167"/>
    </row>
    <row r="106" spans="1:19" ht="12" customHeight="1">
      <c r="A106" s="159"/>
      <c r="B106" s="162"/>
      <c r="C106" s="162"/>
      <c r="D106" s="162"/>
      <c r="E106" s="171"/>
      <c r="F106" s="151"/>
      <c r="G106" s="159"/>
      <c r="H106" s="154"/>
      <c r="I106" s="154"/>
      <c r="J106" s="155"/>
      <c r="K106" s="168"/>
      <c r="L106" s="168"/>
      <c r="M106" s="168"/>
      <c r="N106" s="168"/>
      <c r="O106" s="168"/>
      <c r="P106" s="168"/>
      <c r="Q106" s="168"/>
      <c r="R106" s="168"/>
      <c r="S106" s="168"/>
    </row>
    <row r="107" spans="1:19" ht="24.75" customHeight="1">
      <c r="A107" s="157">
        <v>29</v>
      </c>
      <c r="B107" s="160" t="s">
        <v>161</v>
      </c>
      <c r="C107" s="160" t="s">
        <v>164</v>
      </c>
      <c r="D107" s="160" t="s">
        <v>166</v>
      </c>
      <c r="E107" s="169" t="s">
        <v>165</v>
      </c>
      <c r="F107" s="156" t="s">
        <v>157</v>
      </c>
      <c r="G107" s="157">
        <v>2012</v>
      </c>
      <c r="H107" s="163">
        <f>SUM(I107:M107)</f>
        <v>10710</v>
      </c>
      <c r="I107" s="152"/>
      <c r="J107" s="172">
        <v>10710</v>
      </c>
      <c r="K107" s="166"/>
      <c r="L107" s="166"/>
      <c r="M107" s="166"/>
      <c r="N107" s="166"/>
      <c r="O107" s="166"/>
      <c r="P107" s="166"/>
      <c r="Q107" s="166"/>
      <c r="R107" s="166"/>
      <c r="S107" s="166"/>
    </row>
    <row r="108" spans="1:19" ht="18.75" customHeight="1">
      <c r="A108" s="158"/>
      <c r="B108" s="161"/>
      <c r="C108" s="161"/>
      <c r="D108" s="161"/>
      <c r="E108" s="170"/>
      <c r="F108" s="150"/>
      <c r="G108" s="158"/>
      <c r="H108" s="164"/>
      <c r="I108" s="153"/>
      <c r="J108" s="173"/>
      <c r="K108" s="167"/>
      <c r="L108" s="167"/>
      <c r="M108" s="167"/>
      <c r="N108" s="167"/>
      <c r="O108" s="167"/>
      <c r="P108" s="167"/>
      <c r="Q108" s="167"/>
      <c r="R108" s="167"/>
      <c r="S108" s="167"/>
    </row>
    <row r="109" spans="1:19" ht="15" customHeight="1">
      <c r="A109" s="159"/>
      <c r="B109" s="162"/>
      <c r="C109" s="162"/>
      <c r="D109" s="162"/>
      <c r="E109" s="171"/>
      <c r="F109" s="151"/>
      <c r="G109" s="159"/>
      <c r="H109" s="165"/>
      <c r="I109" s="154"/>
      <c r="J109" s="155"/>
      <c r="K109" s="168"/>
      <c r="L109" s="168"/>
      <c r="M109" s="168"/>
      <c r="N109" s="168"/>
      <c r="O109" s="168"/>
      <c r="P109" s="168"/>
      <c r="Q109" s="168"/>
      <c r="R109" s="168"/>
      <c r="S109" s="168"/>
    </row>
    <row r="110" spans="1:19" s="78" customFormat="1" ht="14.25" customHeight="1">
      <c r="A110" s="138">
        <v>30</v>
      </c>
      <c r="B110" s="141" t="s">
        <v>161</v>
      </c>
      <c r="C110" s="141" t="s">
        <v>164</v>
      </c>
      <c r="D110" s="145" t="s">
        <v>163</v>
      </c>
      <c r="E110" s="169" t="s">
        <v>169</v>
      </c>
      <c r="F110" s="156" t="s">
        <v>134</v>
      </c>
      <c r="G110" s="183" t="s">
        <v>168</v>
      </c>
      <c r="H110" s="163">
        <f>SUM(I110:M110)</f>
        <v>420000</v>
      </c>
      <c r="I110" s="163">
        <v>20000</v>
      </c>
      <c r="J110" s="174">
        <v>400000</v>
      </c>
      <c r="K110" s="163"/>
      <c r="L110" s="163"/>
      <c r="M110" s="163"/>
      <c r="N110" s="163"/>
      <c r="O110" s="163"/>
      <c r="P110" s="163"/>
      <c r="Q110" s="163"/>
      <c r="R110" s="163"/>
      <c r="S110" s="163"/>
    </row>
    <row r="111" spans="1:19" s="78" customFormat="1" ht="14.25" customHeight="1">
      <c r="A111" s="139"/>
      <c r="B111" s="142"/>
      <c r="C111" s="142"/>
      <c r="D111" s="144"/>
      <c r="E111" s="170"/>
      <c r="F111" s="150"/>
      <c r="G111" s="144"/>
      <c r="H111" s="164"/>
      <c r="I111" s="164"/>
      <c r="J111" s="175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78" customFormat="1" ht="13.5" customHeight="1">
      <c r="A112" s="139"/>
      <c r="B112" s="142"/>
      <c r="C112" s="142"/>
      <c r="D112" s="144"/>
      <c r="E112" s="170"/>
      <c r="F112" s="150"/>
      <c r="G112" s="144"/>
      <c r="H112" s="164"/>
      <c r="I112" s="164"/>
      <c r="J112" s="175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78" customFormat="1" ht="12.75" customHeight="1">
      <c r="A113" s="140"/>
      <c r="B113" s="143"/>
      <c r="C113" s="143"/>
      <c r="D113" s="136"/>
      <c r="E113" s="171"/>
      <c r="F113" s="151"/>
      <c r="G113" s="136"/>
      <c r="H113" s="165"/>
      <c r="I113" s="165"/>
      <c r="J113" s="176"/>
      <c r="K113" s="165"/>
      <c r="L113" s="165"/>
      <c r="M113" s="165"/>
      <c r="N113" s="165"/>
      <c r="O113" s="165"/>
      <c r="P113" s="165"/>
      <c r="Q113" s="165"/>
      <c r="R113" s="165"/>
      <c r="S113" s="165"/>
    </row>
    <row r="114" spans="1:19" s="78" customFormat="1" ht="24" customHeight="1">
      <c r="A114" s="157">
        <v>31</v>
      </c>
      <c r="B114" s="160" t="s">
        <v>161</v>
      </c>
      <c r="C114" s="160" t="s">
        <v>164</v>
      </c>
      <c r="D114" s="145" t="s">
        <v>163</v>
      </c>
      <c r="E114" s="169" t="s">
        <v>138</v>
      </c>
      <c r="F114" s="156" t="s">
        <v>134</v>
      </c>
      <c r="G114" s="157" t="s">
        <v>162</v>
      </c>
      <c r="H114" s="163">
        <f>SUM(I114:M114)</f>
        <v>15000</v>
      </c>
      <c r="I114" s="148"/>
      <c r="J114" s="163">
        <v>15000</v>
      </c>
      <c r="K114" s="163"/>
      <c r="L114" s="163"/>
      <c r="M114" s="163"/>
      <c r="N114" s="163"/>
      <c r="O114" s="163"/>
      <c r="P114" s="163"/>
      <c r="Q114" s="163"/>
      <c r="R114" s="163"/>
      <c r="S114" s="163"/>
    </row>
    <row r="115" spans="1:19" s="78" customFormat="1" ht="24" customHeight="1">
      <c r="A115" s="158"/>
      <c r="B115" s="161"/>
      <c r="C115" s="161"/>
      <c r="D115" s="146"/>
      <c r="E115" s="170"/>
      <c r="F115" s="150"/>
      <c r="G115" s="158"/>
      <c r="H115" s="164"/>
      <c r="I115" s="149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78" customFormat="1" ht="24" customHeight="1">
      <c r="A116" s="159"/>
      <c r="B116" s="83"/>
      <c r="C116" s="83"/>
      <c r="D116" s="147"/>
      <c r="E116" s="171"/>
      <c r="F116" s="151"/>
      <c r="G116" s="159"/>
      <c r="H116" s="165"/>
      <c r="I116" s="137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</row>
    <row r="117" spans="1:19" ht="24" customHeight="1">
      <c r="A117" s="157">
        <v>32</v>
      </c>
      <c r="B117" s="160" t="s">
        <v>161</v>
      </c>
      <c r="C117" s="160" t="s">
        <v>160</v>
      </c>
      <c r="D117" s="160" t="s">
        <v>159</v>
      </c>
      <c r="E117" s="169" t="s">
        <v>158</v>
      </c>
      <c r="F117" s="156" t="s">
        <v>157</v>
      </c>
      <c r="G117" s="157">
        <v>2012</v>
      </c>
      <c r="H117" s="152"/>
      <c r="I117" s="152"/>
      <c r="J117" s="172">
        <v>6000</v>
      </c>
      <c r="K117" s="166"/>
      <c r="L117" s="166"/>
      <c r="M117" s="166"/>
      <c r="N117" s="166"/>
      <c r="O117" s="166"/>
      <c r="P117" s="166"/>
      <c r="Q117" s="166"/>
      <c r="R117" s="166"/>
      <c r="S117" s="166"/>
    </row>
    <row r="118" spans="1:19" ht="24" customHeight="1">
      <c r="A118" s="158"/>
      <c r="B118" s="161"/>
      <c r="C118" s="161"/>
      <c r="D118" s="161"/>
      <c r="E118" s="170"/>
      <c r="F118" s="150"/>
      <c r="G118" s="158"/>
      <c r="H118" s="153"/>
      <c r="I118" s="153"/>
      <c r="J118" s="173"/>
      <c r="K118" s="167"/>
      <c r="L118" s="167"/>
      <c r="M118" s="167"/>
      <c r="N118" s="167"/>
      <c r="O118" s="167"/>
      <c r="P118" s="167"/>
      <c r="Q118" s="167"/>
      <c r="R118" s="167"/>
      <c r="S118" s="167"/>
    </row>
    <row r="119" spans="1:19" ht="24" customHeight="1">
      <c r="A119" s="159"/>
      <c r="B119" s="162"/>
      <c r="C119" s="162"/>
      <c r="D119" s="162"/>
      <c r="E119" s="171"/>
      <c r="F119" s="151"/>
      <c r="G119" s="159"/>
      <c r="H119" s="154"/>
      <c r="I119" s="154"/>
      <c r="J119" s="155"/>
      <c r="K119" s="168"/>
      <c r="L119" s="168"/>
      <c r="M119" s="168"/>
      <c r="N119" s="168"/>
      <c r="O119" s="168"/>
      <c r="P119" s="168"/>
      <c r="Q119" s="168"/>
      <c r="R119" s="168"/>
      <c r="S119" s="168"/>
    </row>
    <row r="120" spans="1:19" ht="21" customHeight="1">
      <c r="A120" s="157">
        <v>33</v>
      </c>
      <c r="B120" s="160" t="s">
        <v>161</v>
      </c>
      <c r="C120" s="160" t="s">
        <v>160</v>
      </c>
      <c r="D120" s="160" t="s">
        <v>159</v>
      </c>
      <c r="E120" s="169" t="s">
        <v>218</v>
      </c>
      <c r="F120" s="156" t="s">
        <v>219</v>
      </c>
      <c r="G120" s="157">
        <v>2012</v>
      </c>
      <c r="H120" s="152"/>
      <c r="I120" s="152"/>
      <c r="J120" s="172">
        <v>17000</v>
      </c>
      <c r="K120" s="166"/>
      <c r="L120" s="166"/>
      <c r="M120" s="166"/>
      <c r="N120" s="166"/>
      <c r="O120" s="166"/>
      <c r="P120" s="166"/>
      <c r="Q120" s="166"/>
      <c r="R120" s="166"/>
      <c r="S120" s="166"/>
    </row>
    <row r="121" spans="1:19" ht="9.75" customHeight="1">
      <c r="A121" s="158"/>
      <c r="B121" s="161"/>
      <c r="C121" s="161"/>
      <c r="D121" s="161"/>
      <c r="E121" s="170"/>
      <c r="F121" s="150"/>
      <c r="G121" s="158"/>
      <c r="H121" s="153"/>
      <c r="I121" s="153"/>
      <c r="J121" s="173"/>
      <c r="K121" s="167"/>
      <c r="L121" s="167"/>
      <c r="M121" s="167"/>
      <c r="N121" s="167"/>
      <c r="O121" s="167"/>
      <c r="P121" s="167"/>
      <c r="Q121" s="167"/>
      <c r="R121" s="167"/>
      <c r="S121" s="167"/>
    </row>
    <row r="122" spans="1:19" ht="24" customHeight="1">
      <c r="A122" s="159"/>
      <c r="B122" s="162"/>
      <c r="C122" s="162"/>
      <c r="D122" s="162"/>
      <c r="E122" s="171"/>
      <c r="F122" s="151"/>
      <c r="G122" s="159"/>
      <c r="H122" s="154"/>
      <c r="I122" s="154"/>
      <c r="J122" s="155"/>
      <c r="K122" s="168"/>
      <c r="L122" s="168"/>
      <c r="M122" s="168"/>
      <c r="N122" s="168"/>
      <c r="O122" s="168"/>
      <c r="P122" s="168"/>
      <c r="Q122" s="168"/>
      <c r="R122" s="168"/>
      <c r="S122" s="168"/>
    </row>
    <row r="123" spans="1:19" ht="33" customHeight="1">
      <c r="A123" s="77"/>
      <c r="B123" s="76"/>
      <c r="C123" s="76"/>
      <c r="D123" s="76"/>
      <c r="E123" s="74" t="s">
        <v>156</v>
      </c>
      <c r="F123" s="75"/>
      <c r="G123" s="74"/>
      <c r="H123" s="105">
        <f aca="true" t="shared" si="0" ref="H123:S123">SUM(H8:H122)</f>
        <v>16141831</v>
      </c>
      <c r="I123" s="73">
        <f t="shared" si="0"/>
        <v>1719000</v>
      </c>
      <c r="J123" s="105">
        <f t="shared" si="0"/>
        <v>6635831</v>
      </c>
      <c r="K123" s="105">
        <f t="shared" si="0"/>
        <v>2800000</v>
      </c>
      <c r="L123" s="105">
        <f t="shared" si="0"/>
        <v>5000000</v>
      </c>
      <c r="M123" s="105">
        <f t="shared" si="0"/>
        <v>300000</v>
      </c>
      <c r="N123" s="105">
        <f t="shared" si="0"/>
        <v>300000</v>
      </c>
      <c r="O123" s="105">
        <f t="shared" si="0"/>
        <v>0</v>
      </c>
      <c r="P123" s="105">
        <f t="shared" si="0"/>
        <v>0</v>
      </c>
      <c r="Q123" s="105">
        <f t="shared" si="0"/>
        <v>0</v>
      </c>
      <c r="R123" s="105">
        <f t="shared" si="0"/>
        <v>0</v>
      </c>
      <c r="S123" s="105">
        <f t="shared" si="0"/>
        <v>0</v>
      </c>
    </row>
    <row r="124" spans="9:19" ht="15"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</row>
    <row r="125" spans="5:8" ht="84" customHeight="1">
      <c r="E125" s="100"/>
      <c r="H125" s="72"/>
    </row>
    <row r="126" ht="15">
      <c r="H126" s="72"/>
    </row>
    <row r="127" spans="8:10" ht="15">
      <c r="H127" s="72"/>
      <c r="I127" s="71"/>
      <c r="J127" s="71"/>
    </row>
    <row r="128" ht="15">
      <c r="I128" s="71"/>
    </row>
  </sheetData>
  <sheetProtection/>
  <mergeCells count="615">
    <mergeCell ref="S120:S122"/>
    <mergeCell ref="M120:M122"/>
    <mergeCell ref="N120:N122"/>
    <mergeCell ref="O120:O122"/>
    <mergeCell ref="P120:P122"/>
    <mergeCell ref="Q120:Q122"/>
    <mergeCell ref="R120:R122"/>
    <mergeCell ref="G120:G122"/>
    <mergeCell ref="H120:H122"/>
    <mergeCell ref="I120:I122"/>
    <mergeCell ref="J120:J122"/>
    <mergeCell ref="M110:M113"/>
    <mergeCell ref="K110:K113"/>
    <mergeCell ref="L110:L113"/>
    <mergeCell ref="E114:E116"/>
    <mergeCell ref="F114:F116"/>
    <mergeCell ref="H110:H113"/>
    <mergeCell ref="E110:E113"/>
    <mergeCell ref="F110:F113"/>
    <mergeCell ref="M114:M116"/>
    <mergeCell ref="J114:J116"/>
    <mergeCell ref="N114:N116"/>
    <mergeCell ref="O114:O116"/>
    <mergeCell ref="A120:A122"/>
    <mergeCell ref="B120:B122"/>
    <mergeCell ref="C120:C122"/>
    <mergeCell ref="D120:D122"/>
    <mergeCell ref="E120:E122"/>
    <mergeCell ref="F120:F122"/>
    <mergeCell ref="K120:K122"/>
    <mergeCell ref="L120:L122"/>
    <mergeCell ref="N110:N113"/>
    <mergeCell ref="O110:O113"/>
    <mergeCell ref="N107:N109"/>
    <mergeCell ref="O107:O109"/>
    <mergeCell ref="S117:S119"/>
    <mergeCell ref="N117:N119"/>
    <mergeCell ref="O117:O119"/>
    <mergeCell ref="P117:P119"/>
    <mergeCell ref="Q117:Q119"/>
    <mergeCell ref="R117:R119"/>
    <mergeCell ref="P107:P109"/>
    <mergeCell ref="Q107:Q109"/>
    <mergeCell ref="R110:R113"/>
    <mergeCell ref="S110:S113"/>
    <mergeCell ref="P110:P113"/>
    <mergeCell ref="Q110:Q113"/>
    <mergeCell ref="R107:R109"/>
    <mergeCell ref="S107:S109"/>
    <mergeCell ref="P114:P116"/>
    <mergeCell ref="Q114:Q116"/>
    <mergeCell ref="R114:R116"/>
    <mergeCell ref="S114:S116"/>
    <mergeCell ref="N104:N106"/>
    <mergeCell ref="O104:O106"/>
    <mergeCell ref="P104:P106"/>
    <mergeCell ref="Q104:Q106"/>
    <mergeCell ref="R104:R106"/>
    <mergeCell ref="S104:S106"/>
    <mergeCell ref="P100:P103"/>
    <mergeCell ref="Q100:Q103"/>
    <mergeCell ref="R100:R103"/>
    <mergeCell ref="S100:S103"/>
    <mergeCell ref="Q32:Q34"/>
    <mergeCell ref="R52:R54"/>
    <mergeCell ref="R96:R99"/>
    <mergeCell ref="S96:S99"/>
    <mergeCell ref="S83:S86"/>
    <mergeCell ref="S71:S74"/>
    <mergeCell ref="Q96:Q99"/>
    <mergeCell ref="R91:R94"/>
    <mergeCell ref="S91:S94"/>
    <mergeCell ref="R67:R70"/>
    <mergeCell ref="S67:S70"/>
    <mergeCell ref="R79:R82"/>
    <mergeCell ref="S79:S82"/>
    <mergeCell ref="R71:R74"/>
    <mergeCell ref="S75:S78"/>
    <mergeCell ref="S87:S90"/>
    <mergeCell ref="Q63:Q66"/>
    <mergeCell ref="P67:P70"/>
    <mergeCell ref="Q67:Q70"/>
    <mergeCell ref="P63:P66"/>
    <mergeCell ref="R83:R86"/>
    <mergeCell ref="R87:R90"/>
    <mergeCell ref="Q75:Q78"/>
    <mergeCell ref="Q79:Q82"/>
    <mergeCell ref="R75:R78"/>
    <mergeCell ref="P52:P54"/>
    <mergeCell ref="Q91:Q94"/>
    <mergeCell ref="Q71:Q74"/>
    <mergeCell ref="O29:O31"/>
    <mergeCell ref="Q87:Q90"/>
    <mergeCell ref="P79:P82"/>
    <mergeCell ref="P83:P86"/>
    <mergeCell ref="Q83:Q86"/>
    <mergeCell ref="P59:P62"/>
    <mergeCell ref="Q59:Q62"/>
    <mergeCell ref="N32:N34"/>
    <mergeCell ref="O32:O34"/>
    <mergeCell ref="N35:N37"/>
    <mergeCell ref="Q55:Q58"/>
    <mergeCell ref="O52:O54"/>
    <mergeCell ref="N52:N54"/>
    <mergeCell ref="Q52:Q54"/>
    <mergeCell ref="N42:N45"/>
    <mergeCell ref="O42:O45"/>
    <mergeCell ref="P42:P45"/>
    <mergeCell ref="N100:N103"/>
    <mergeCell ref="O100:O103"/>
    <mergeCell ref="N96:N99"/>
    <mergeCell ref="O96:O99"/>
    <mergeCell ref="N87:N90"/>
    <mergeCell ref="N91:N94"/>
    <mergeCell ref="O91:O94"/>
    <mergeCell ref="P96:P99"/>
    <mergeCell ref="P87:P90"/>
    <mergeCell ref="P91:P94"/>
    <mergeCell ref="O87:O90"/>
    <mergeCell ref="N83:N86"/>
    <mergeCell ref="N75:N78"/>
    <mergeCell ref="O75:O78"/>
    <mergeCell ref="P75:P78"/>
    <mergeCell ref="O83:O86"/>
    <mergeCell ref="P71:P74"/>
    <mergeCell ref="N79:N82"/>
    <mergeCell ref="O79:O82"/>
    <mergeCell ref="N71:N74"/>
    <mergeCell ref="O71:O74"/>
    <mergeCell ref="S42:S45"/>
    <mergeCell ref="R55:R58"/>
    <mergeCell ref="S55:S58"/>
    <mergeCell ref="S46:S48"/>
    <mergeCell ref="R49:R51"/>
    <mergeCell ref="S49:S51"/>
    <mergeCell ref="S52:S54"/>
    <mergeCell ref="R42:R45"/>
    <mergeCell ref="R59:R62"/>
    <mergeCell ref="S59:S62"/>
    <mergeCell ref="N67:N70"/>
    <mergeCell ref="O67:O70"/>
    <mergeCell ref="N63:N66"/>
    <mergeCell ref="O63:O66"/>
    <mergeCell ref="R63:R66"/>
    <mergeCell ref="S63:S66"/>
    <mergeCell ref="N59:N62"/>
    <mergeCell ref="O59:O62"/>
    <mergeCell ref="Q42:Q45"/>
    <mergeCell ref="N49:N51"/>
    <mergeCell ref="O49:O51"/>
    <mergeCell ref="P49:P51"/>
    <mergeCell ref="Q49:Q51"/>
    <mergeCell ref="R21:R24"/>
    <mergeCell ref="S21:S24"/>
    <mergeCell ref="N55:N58"/>
    <mergeCell ref="O55:O58"/>
    <mergeCell ref="P55:P58"/>
    <mergeCell ref="Q21:Q24"/>
    <mergeCell ref="N38:N41"/>
    <mergeCell ref="O38:O41"/>
    <mergeCell ref="P38:P41"/>
    <mergeCell ref="P32:P34"/>
    <mergeCell ref="N21:N24"/>
    <mergeCell ref="O21:O24"/>
    <mergeCell ref="P21:P24"/>
    <mergeCell ref="Q38:Q41"/>
    <mergeCell ref="P35:P37"/>
    <mergeCell ref="Q35:Q37"/>
    <mergeCell ref="P29:P31"/>
    <mergeCell ref="Q29:Q31"/>
    <mergeCell ref="O35:O37"/>
    <mergeCell ref="N29:N31"/>
    <mergeCell ref="S38:S41"/>
    <mergeCell ref="R25:R28"/>
    <mergeCell ref="S25:S28"/>
    <mergeCell ref="R29:R31"/>
    <mergeCell ref="S29:S31"/>
    <mergeCell ref="R32:R34"/>
    <mergeCell ref="S32:S34"/>
    <mergeCell ref="R35:R37"/>
    <mergeCell ref="S35:S37"/>
    <mergeCell ref="R38:R41"/>
    <mergeCell ref="R13:R16"/>
    <mergeCell ref="S13:S16"/>
    <mergeCell ref="R17:R20"/>
    <mergeCell ref="S17:S20"/>
    <mergeCell ref="N17:N20"/>
    <mergeCell ref="O17:O20"/>
    <mergeCell ref="P17:P20"/>
    <mergeCell ref="Q17:Q20"/>
    <mergeCell ref="R1:R4"/>
    <mergeCell ref="S1:S4"/>
    <mergeCell ref="R8:R11"/>
    <mergeCell ref="S8:S11"/>
    <mergeCell ref="P8:P11"/>
    <mergeCell ref="Q8:Q11"/>
    <mergeCell ref="N8:N11"/>
    <mergeCell ref="O8:O11"/>
    <mergeCell ref="N13:N16"/>
    <mergeCell ref="O13:O16"/>
    <mergeCell ref="P13:P16"/>
    <mergeCell ref="Q13:Q16"/>
    <mergeCell ref="O1:O4"/>
    <mergeCell ref="P1:P4"/>
    <mergeCell ref="Q1:Q4"/>
    <mergeCell ref="I1:K1"/>
    <mergeCell ref="L1:L4"/>
    <mergeCell ref="I5:M5"/>
    <mergeCell ref="M1:M4"/>
    <mergeCell ref="A2:H2"/>
    <mergeCell ref="N1:N4"/>
    <mergeCell ref="E5:E6"/>
    <mergeCell ref="F5:F6"/>
    <mergeCell ref="G5:G6"/>
    <mergeCell ref="H5:H6"/>
    <mergeCell ref="E8:E11"/>
    <mergeCell ref="F8:F11"/>
    <mergeCell ref="A5:A6"/>
    <mergeCell ref="B5:B6"/>
    <mergeCell ref="A8:A11"/>
    <mergeCell ref="B8:B11"/>
    <mergeCell ref="C8:C11"/>
    <mergeCell ref="D8:D11"/>
    <mergeCell ref="C5:C6"/>
    <mergeCell ref="D5:D6"/>
    <mergeCell ref="M17:M20"/>
    <mergeCell ref="I13:I16"/>
    <mergeCell ref="J13:J16"/>
    <mergeCell ref="M8:M11"/>
    <mergeCell ref="K8:K11"/>
    <mergeCell ref="L8:L11"/>
    <mergeCell ref="K17:K20"/>
    <mergeCell ref="L17:L20"/>
    <mergeCell ref="L13:L16"/>
    <mergeCell ref="K13:K16"/>
    <mergeCell ref="G8:G11"/>
    <mergeCell ref="H8:H11"/>
    <mergeCell ref="I8:I11"/>
    <mergeCell ref="J8:J11"/>
    <mergeCell ref="G13:G16"/>
    <mergeCell ref="H13:H16"/>
    <mergeCell ref="G17:G20"/>
    <mergeCell ref="H17:H20"/>
    <mergeCell ref="M13:M16"/>
    <mergeCell ref="I17:I20"/>
    <mergeCell ref="J17:J20"/>
    <mergeCell ref="A13:A16"/>
    <mergeCell ref="B13:B16"/>
    <mergeCell ref="C13:C16"/>
    <mergeCell ref="D13:D16"/>
    <mergeCell ref="F13:F16"/>
    <mergeCell ref="E17:E20"/>
    <mergeCell ref="F17:F20"/>
    <mergeCell ref="A17:A20"/>
    <mergeCell ref="B17:B20"/>
    <mergeCell ref="C17:C20"/>
    <mergeCell ref="D17:D20"/>
    <mergeCell ref="A21:A24"/>
    <mergeCell ref="B21:B24"/>
    <mergeCell ref="C21:C24"/>
    <mergeCell ref="D21:D24"/>
    <mergeCell ref="E21:E24"/>
    <mergeCell ref="F21:F24"/>
    <mergeCell ref="G21:G24"/>
    <mergeCell ref="M21:M24"/>
    <mergeCell ref="H21:H24"/>
    <mergeCell ref="I21:I24"/>
    <mergeCell ref="J21:J24"/>
    <mergeCell ref="K21:K24"/>
    <mergeCell ref="L21:L24"/>
    <mergeCell ref="M25:M28"/>
    <mergeCell ref="V25:V26"/>
    <mergeCell ref="I25:I28"/>
    <mergeCell ref="J25:J28"/>
    <mergeCell ref="L25:L28"/>
    <mergeCell ref="N25:N28"/>
    <mergeCell ref="O25:O28"/>
    <mergeCell ref="P25:P28"/>
    <mergeCell ref="Q25:Q28"/>
    <mergeCell ref="A25:A28"/>
    <mergeCell ref="B25:B28"/>
    <mergeCell ref="C25:C28"/>
    <mergeCell ref="D25:D28"/>
    <mergeCell ref="H38:H41"/>
    <mergeCell ref="E38:E41"/>
    <mergeCell ref="F38:F41"/>
    <mergeCell ref="K25:K28"/>
    <mergeCell ref="G25:G28"/>
    <mergeCell ref="H25:H28"/>
    <mergeCell ref="E25:E28"/>
    <mergeCell ref="F25:F28"/>
    <mergeCell ref="J29:J31"/>
    <mergeCell ref="K35:K37"/>
    <mergeCell ref="A38:A41"/>
    <mergeCell ref="B38:B41"/>
    <mergeCell ref="C38:C41"/>
    <mergeCell ref="D38:D41"/>
    <mergeCell ref="A46:A48"/>
    <mergeCell ref="M38:M41"/>
    <mergeCell ref="A42:A45"/>
    <mergeCell ref="B42:B45"/>
    <mergeCell ref="C42:C45"/>
    <mergeCell ref="D42:D45"/>
    <mergeCell ref="E42:E45"/>
    <mergeCell ref="K42:K45"/>
    <mergeCell ref="I38:I41"/>
    <mergeCell ref="M42:M45"/>
    <mergeCell ref="A55:A58"/>
    <mergeCell ref="B55:B58"/>
    <mergeCell ref="C55:C58"/>
    <mergeCell ref="D55:D58"/>
    <mergeCell ref="F55:F58"/>
    <mergeCell ref="G46:G48"/>
    <mergeCell ref="H55:H58"/>
    <mergeCell ref="G49:G51"/>
    <mergeCell ref="F52:F54"/>
    <mergeCell ref="I59:I62"/>
    <mergeCell ref="H59:H62"/>
    <mergeCell ref="H49:H51"/>
    <mergeCell ref="H46:H48"/>
    <mergeCell ref="I46:I48"/>
    <mergeCell ref="I52:I54"/>
    <mergeCell ref="E59:E62"/>
    <mergeCell ref="F59:F62"/>
    <mergeCell ref="E55:E58"/>
    <mergeCell ref="M49:M51"/>
    <mergeCell ref="K52:K54"/>
    <mergeCell ref="L52:L54"/>
    <mergeCell ref="J49:J51"/>
    <mergeCell ref="I55:I58"/>
    <mergeCell ref="G55:G58"/>
    <mergeCell ref="I49:I51"/>
    <mergeCell ref="M59:M62"/>
    <mergeCell ref="J55:J58"/>
    <mergeCell ref="K55:K58"/>
    <mergeCell ref="M55:M58"/>
    <mergeCell ref="J59:J62"/>
    <mergeCell ref="K59:K62"/>
    <mergeCell ref="L55:L58"/>
    <mergeCell ref="J63:J66"/>
    <mergeCell ref="L42:L45"/>
    <mergeCell ref="L59:L62"/>
    <mergeCell ref="G59:G62"/>
    <mergeCell ref="G42:G45"/>
    <mergeCell ref="H42:H45"/>
    <mergeCell ref="I42:I45"/>
    <mergeCell ref="J42:J45"/>
    <mergeCell ref="J46:J48"/>
    <mergeCell ref="K46:K48"/>
    <mergeCell ref="K63:K66"/>
    <mergeCell ref="M67:M70"/>
    <mergeCell ref="L63:L66"/>
    <mergeCell ref="M63:M66"/>
    <mergeCell ref="K67:K70"/>
    <mergeCell ref="L67:L70"/>
    <mergeCell ref="E63:E66"/>
    <mergeCell ref="I63:I66"/>
    <mergeCell ref="F63:F66"/>
    <mergeCell ref="G63:G66"/>
    <mergeCell ref="H63:H66"/>
    <mergeCell ref="A59:A62"/>
    <mergeCell ref="B59:B62"/>
    <mergeCell ref="C59:C62"/>
    <mergeCell ref="D59:D62"/>
    <mergeCell ref="J67:J70"/>
    <mergeCell ref="H67:H70"/>
    <mergeCell ref="I67:I70"/>
    <mergeCell ref="E67:E70"/>
    <mergeCell ref="F67:F70"/>
    <mergeCell ref="G67:G70"/>
    <mergeCell ref="A71:A74"/>
    <mergeCell ref="B63:B66"/>
    <mergeCell ref="C63:C66"/>
    <mergeCell ref="D63:D66"/>
    <mergeCell ref="A63:A66"/>
    <mergeCell ref="A67:A70"/>
    <mergeCell ref="B67:B70"/>
    <mergeCell ref="C67:C70"/>
    <mergeCell ref="D67:D70"/>
    <mergeCell ref="F71:F74"/>
    <mergeCell ref="H71:H74"/>
    <mergeCell ref="B75:B78"/>
    <mergeCell ref="C75:C78"/>
    <mergeCell ref="D75:D78"/>
    <mergeCell ref="B71:B74"/>
    <mergeCell ref="C71:C74"/>
    <mergeCell ref="D71:D74"/>
    <mergeCell ref="E71:E74"/>
    <mergeCell ref="G71:G74"/>
    <mergeCell ref="L71:L74"/>
    <mergeCell ref="F75:F78"/>
    <mergeCell ref="G75:G78"/>
    <mergeCell ref="H75:H78"/>
    <mergeCell ref="I75:I78"/>
    <mergeCell ref="J75:J78"/>
    <mergeCell ref="K75:K78"/>
    <mergeCell ref="K71:K74"/>
    <mergeCell ref="J71:J74"/>
    <mergeCell ref="I71:I74"/>
    <mergeCell ref="M83:M86"/>
    <mergeCell ref="E83:E86"/>
    <mergeCell ref="M79:M82"/>
    <mergeCell ref="E75:E78"/>
    <mergeCell ref="M75:M78"/>
    <mergeCell ref="A75:A78"/>
    <mergeCell ref="L75:L78"/>
    <mergeCell ref="J83:J86"/>
    <mergeCell ref="L83:L86"/>
    <mergeCell ref="K79:K82"/>
    <mergeCell ref="K83:K86"/>
    <mergeCell ref="A79:A82"/>
    <mergeCell ref="B79:B82"/>
    <mergeCell ref="C79:C82"/>
    <mergeCell ref="D79:D82"/>
    <mergeCell ref="A87:A90"/>
    <mergeCell ref="B87:B90"/>
    <mergeCell ref="C87:C90"/>
    <mergeCell ref="D87:D90"/>
    <mergeCell ref="M71:M74"/>
    <mergeCell ref="A83:A86"/>
    <mergeCell ref="B83:B86"/>
    <mergeCell ref="C83:C86"/>
    <mergeCell ref="D83:D86"/>
    <mergeCell ref="F83:F86"/>
    <mergeCell ref="G83:G86"/>
    <mergeCell ref="H83:H86"/>
    <mergeCell ref="I83:I86"/>
    <mergeCell ref="J79:J82"/>
    <mergeCell ref="I87:I90"/>
    <mergeCell ref="M91:M94"/>
    <mergeCell ref="M87:M90"/>
    <mergeCell ref="L91:L94"/>
    <mergeCell ref="J87:J90"/>
    <mergeCell ref="J91:J94"/>
    <mergeCell ref="K87:K90"/>
    <mergeCell ref="L87:L90"/>
    <mergeCell ref="H87:H90"/>
    <mergeCell ref="B91:B94"/>
    <mergeCell ref="C91:C94"/>
    <mergeCell ref="D91:D94"/>
    <mergeCell ref="E91:E94"/>
    <mergeCell ref="H91:H94"/>
    <mergeCell ref="F87:F90"/>
    <mergeCell ref="E87:E90"/>
    <mergeCell ref="K96:K99"/>
    <mergeCell ref="L96:L99"/>
    <mergeCell ref="M96:M99"/>
    <mergeCell ref="A100:A103"/>
    <mergeCell ref="B100:B103"/>
    <mergeCell ref="C100:C103"/>
    <mergeCell ref="D100:D103"/>
    <mergeCell ref="E100:E103"/>
    <mergeCell ref="F100:F103"/>
    <mergeCell ref="J100:J103"/>
    <mergeCell ref="L100:L103"/>
    <mergeCell ref="J96:J99"/>
    <mergeCell ref="K100:K103"/>
    <mergeCell ref="E46:E48"/>
    <mergeCell ref="F46:F48"/>
    <mergeCell ref="G100:G103"/>
    <mergeCell ref="H100:H103"/>
    <mergeCell ref="G79:G82"/>
    <mergeCell ref="H79:H82"/>
    <mergeCell ref="G91:G94"/>
    <mergeCell ref="E96:E99"/>
    <mergeCell ref="D46:D48"/>
    <mergeCell ref="Z46:Z48"/>
    <mergeCell ref="K29:K31"/>
    <mergeCell ref="L29:L31"/>
    <mergeCell ref="M32:M34"/>
    <mergeCell ref="L35:L37"/>
    <mergeCell ref="M35:M37"/>
    <mergeCell ref="U46:U48"/>
    <mergeCell ref="K38:K41"/>
    <mergeCell ref="L38:L41"/>
    <mergeCell ref="E29:E31"/>
    <mergeCell ref="F29:F31"/>
    <mergeCell ref="M46:M48"/>
    <mergeCell ref="M29:M31"/>
    <mergeCell ref="G29:G31"/>
    <mergeCell ref="H29:H31"/>
    <mergeCell ref="I29:I31"/>
    <mergeCell ref="F42:F45"/>
    <mergeCell ref="L46:L48"/>
    <mergeCell ref="G38:G41"/>
    <mergeCell ref="Y46:Y48"/>
    <mergeCell ref="N46:N48"/>
    <mergeCell ref="O46:O48"/>
    <mergeCell ref="P46:P48"/>
    <mergeCell ref="Q46:Q48"/>
    <mergeCell ref="R46:R48"/>
    <mergeCell ref="W46:W48"/>
    <mergeCell ref="V46:V48"/>
    <mergeCell ref="X46:X48"/>
    <mergeCell ref="T46:T48"/>
    <mergeCell ref="A29:A31"/>
    <mergeCell ref="B29:B31"/>
    <mergeCell ref="C29:C31"/>
    <mergeCell ref="D29:D31"/>
    <mergeCell ref="D35:D37"/>
    <mergeCell ref="J35:J37"/>
    <mergeCell ref="F35:F37"/>
    <mergeCell ref="A35:A37"/>
    <mergeCell ref="B35:B37"/>
    <mergeCell ref="E49:E51"/>
    <mergeCell ref="F49:F51"/>
    <mergeCell ref="A32:A34"/>
    <mergeCell ref="B32:B34"/>
    <mergeCell ref="C32:C34"/>
    <mergeCell ref="D32:D34"/>
    <mergeCell ref="E32:E34"/>
    <mergeCell ref="B46:B48"/>
    <mergeCell ref="C46:C48"/>
    <mergeCell ref="E35:E37"/>
    <mergeCell ref="A49:A51"/>
    <mergeCell ref="B49:B51"/>
    <mergeCell ref="C49:C51"/>
    <mergeCell ref="D49:D51"/>
    <mergeCell ref="C35:C37"/>
    <mergeCell ref="F32:F34"/>
    <mergeCell ref="G32:G34"/>
    <mergeCell ref="H35:H37"/>
    <mergeCell ref="I35:I37"/>
    <mergeCell ref="G35:G37"/>
    <mergeCell ref="L32:L34"/>
    <mergeCell ref="H32:H34"/>
    <mergeCell ref="I32:I34"/>
    <mergeCell ref="J32:J34"/>
    <mergeCell ref="K32:K34"/>
    <mergeCell ref="J52:J54"/>
    <mergeCell ref="J38:J41"/>
    <mergeCell ref="E107:E109"/>
    <mergeCell ref="A52:A54"/>
    <mergeCell ref="B52:B54"/>
    <mergeCell ref="C52:C54"/>
    <mergeCell ref="D52:D54"/>
    <mergeCell ref="E52:E54"/>
    <mergeCell ref="A91:A94"/>
    <mergeCell ref="A96:A99"/>
    <mergeCell ref="G104:G106"/>
    <mergeCell ref="G110:G113"/>
    <mergeCell ref="I100:I103"/>
    <mergeCell ref="I79:I82"/>
    <mergeCell ref="G96:G99"/>
    <mergeCell ref="H96:H99"/>
    <mergeCell ref="I96:I99"/>
    <mergeCell ref="I91:I94"/>
    <mergeCell ref="I104:I106"/>
    <mergeCell ref="I110:I113"/>
    <mergeCell ref="B96:B99"/>
    <mergeCell ref="C96:C99"/>
    <mergeCell ref="G52:G54"/>
    <mergeCell ref="H52:H54"/>
    <mergeCell ref="F96:F99"/>
    <mergeCell ref="F91:F94"/>
    <mergeCell ref="D96:D99"/>
    <mergeCell ref="E79:E82"/>
    <mergeCell ref="F79:F82"/>
    <mergeCell ref="G87:G90"/>
    <mergeCell ref="K49:K51"/>
    <mergeCell ref="L49:L51"/>
    <mergeCell ref="M100:M103"/>
    <mergeCell ref="J110:J113"/>
    <mergeCell ref="M52:M54"/>
    <mergeCell ref="K107:K109"/>
    <mergeCell ref="M104:M106"/>
    <mergeCell ref="M107:M109"/>
    <mergeCell ref="L79:L82"/>
    <mergeCell ref="K91:K94"/>
    <mergeCell ref="A110:A113"/>
    <mergeCell ref="B110:B113"/>
    <mergeCell ref="C110:C113"/>
    <mergeCell ref="D110:D113"/>
    <mergeCell ref="E104:E106"/>
    <mergeCell ref="F104:F106"/>
    <mergeCell ref="A107:A109"/>
    <mergeCell ref="B107:B109"/>
    <mergeCell ref="C107:C109"/>
    <mergeCell ref="D107:D109"/>
    <mergeCell ref="A104:A106"/>
    <mergeCell ref="B104:B106"/>
    <mergeCell ref="C104:C106"/>
    <mergeCell ref="D104:D106"/>
    <mergeCell ref="H107:H109"/>
    <mergeCell ref="I107:I109"/>
    <mergeCell ref="H104:H106"/>
    <mergeCell ref="A114:A116"/>
    <mergeCell ref="B114:B115"/>
    <mergeCell ref="C114:C115"/>
    <mergeCell ref="D114:D116"/>
    <mergeCell ref="F107:F109"/>
    <mergeCell ref="G107:G109"/>
    <mergeCell ref="I114:I116"/>
    <mergeCell ref="K104:K106"/>
    <mergeCell ref="L104:L106"/>
    <mergeCell ref="J104:J106"/>
    <mergeCell ref="J107:J109"/>
    <mergeCell ref="L107:L109"/>
    <mergeCell ref="E117:E119"/>
    <mergeCell ref="J117:J119"/>
    <mergeCell ref="K117:K119"/>
    <mergeCell ref="L117:L119"/>
    <mergeCell ref="F117:F119"/>
    <mergeCell ref="G117:G119"/>
    <mergeCell ref="H117:H119"/>
    <mergeCell ref="I117:I119"/>
    <mergeCell ref="K114:K116"/>
    <mergeCell ref="G114:G116"/>
    <mergeCell ref="H114:H116"/>
    <mergeCell ref="M117:M119"/>
    <mergeCell ref="L114:L116"/>
    <mergeCell ref="A117:A119"/>
    <mergeCell ref="B117:B119"/>
    <mergeCell ref="C117:C119"/>
    <mergeCell ref="D117:D119"/>
  </mergeCells>
  <printOptions horizontalCentered="1"/>
  <pageMargins left="0.15748031496062992" right="0.03937007874015748" top="0.35433070866141736" bottom="0.5905511811023623" header="0.2755905511811024" footer="0.5118110236220472"/>
  <pageSetup fitToWidth="2" horizontalDpi="600" verticalDpi="600" orientation="landscape" paperSize="9" scale="38" r:id="rId1"/>
  <rowBreaks count="1" manualBreakCount="1">
    <brk id="5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75" zoomScaleNormal="75" zoomScaleSheetLayoutView="75" zoomScalePageLayoutView="0" workbookViewId="0" topLeftCell="B13">
      <selection activeCell="F23" sqref="F23"/>
    </sheetView>
  </sheetViews>
  <sheetFormatPr defaultColWidth="8.796875" defaultRowHeight="14.25"/>
  <cols>
    <col min="1" max="1" width="5.5" style="28" customWidth="1"/>
    <col min="2" max="2" width="64.69921875" style="27" customWidth="1"/>
    <col min="3" max="3" width="17.19921875" style="27" customWidth="1"/>
    <col min="4" max="4" width="17.59765625" style="27" customWidth="1"/>
    <col min="5" max="6" width="17.8984375" style="27" customWidth="1"/>
    <col min="7" max="7" width="17.5" style="27" customWidth="1"/>
    <col min="8" max="8" width="17.3984375" style="27" customWidth="1"/>
    <col min="9" max="13" width="17.5" style="27" customWidth="1"/>
    <col min="14" max="14" width="14" style="27" bestFit="1" customWidth="1"/>
    <col min="15" max="16384" width="9" style="27" customWidth="1"/>
  </cols>
  <sheetData>
    <row r="1" spans="1:9" ht="38.25" customHeight="1">
      <c r="A1" s="243" t="s">
        <v>83</v>
      </c>
      <c r="B1" s="243"/>
      <c r="G1" s="245" t="s">
        <v>237</v>
      </c>
      <c r="H1" s="245"/>
      <c r="I1" s="66"/>
    </row>
    <row r="2" spans="2:4" ht="48" customHeight="1">
      <c r="B2" s="29"/>
      <c r="C2" s="242"/>
      <c r="D2" s="242"/>
    </row>
    <row r="3" spans="1:4" ht="90" customHeight="1">
      <c r="A3" s="244" t="s">
        <v>229</v>
      </c>
      <c r="B3" s="244"/>
      <c r="C3" s="244"/>
      <c r="D3" s="244"/>
    </row>
    <row r="5" spans="1:13" ht="31.5" customHeight="1">
      <c r="A5" s="30" t="s">
        <v>82</v>
      </c>
      <c r="B5" s="30" t="s">
        <v>81</v>
      </c>
      <c r="C5" s="31" t="s">
        <v>84</v>
      </c>
      <c r="D5" s="31" t="s">
        <v>85</v>
      </c>
      <c r="E5" s="30" t="s">
        <v>86</v>
      </c>
      <c r="F5" s="31" t="s">
        <v>87</v>
      </c>
      <c r="G5" s="30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</row>
    <row r="6" spans="1:13" s="35" customFormat="1" ht="14.25">
      <c r="A6" s="32" t="s">
        <v>36</v>
      </c>
      <c r="B6" s="33" t="s">
        <v>90</v>
      </c>
      <c r="C6" s="34">
        <f>SUM(C7:C8)</f>
        <v>17983554</v>
      </c>
      <c r="D6" s="34">
        <f>SUM(D7:D8)</f>
        <v>18250260</v>
      </c>
      <c r="E6" s="34">
        <f>SUM(E7:E8)</f>
        <v>20216582</v>
      </c>
      <c r="F6" s="34">
        <f aca="true" t="shared" si="0" ref="F6:L6">SUM(F7:F8)</f>
        <v>17885855.369999997</v>
      </c>
      <c r="G6" s="34">
        <f t="shared" si="0"/>
        <v>18128459.307949997</v>
      </c>
      <c r="H6" s="34">
        <f t="shared" si="0"/>
        <v>18450705.383728247</v>
      </c>
      <c r="I6" s="34">
        <f t="shared" si="0"/>
        <v>19084730.072158735</v>
      </c>
      <c r="J6" s="34">
        <f t="shared" si="0"/>
        <v>19741295.62468429</v>
      </c>
      <c r="K6" s="34">
        <f t="shared" si="0"/>
        <v>20421190.971548237</v>
      </c>
      <c r="L6" s="34">
        <f t="shared" si="0"/>
        <v>21125232.655552424</v>
      </c>
      <c r="M6" s="34">
        <f>SUM(M7:M8)</f>
        <v>21864265.798496757</v>
      </c>
    </row>
    <row r="7" spans="1:13" s="35" customFormat="1" ht="14.25">
      <c r="A7" s="36" t="s">
        <v>18</v>
      </c>
      <c r="B7" s="37" t="s">
        <v>13</v>
      </c>
      <c r="C7" s="34">
        <v>15100281</v>
      </c>
      <c r="D7" s="34">
        <v>16421378</v>
      </c>
      <c r="E7" s="34">
        <v>16596382</v>
      </c>
      <c r="F7" s="34">
        <f aca="true" t="shared" si="1" ref="F7:L7">E7*1.035</f>
        <v>17177255.369999997</v>
      </c>
      <c r="G7" s="34">
        <f t="shared" si="1"/>
        <v>17778459.307949997</v>
      </c>
      <c r="H7" s="34">
        <f t="shared" si="1"/>
        <v>18400705.383728247</v>
      </c>
      <c r="I7" s="34">
        <f t="shared" si="1"/>
        <v>19044730.072158735</v>
      </c>
      <c r="J7" s="34">
        <f t="shared" si="1"/>
        <v>19711295.62468429</v>
      </c>
      <c r="K7" s="34">
        <f t="shared" si="1"/>
        <v>20401190.971548237</v>
      </c>
      <c r="L7" s="34">
        <f t="shared" si="1"/>
        <v>21115232.655552424</v>
      </c>
      <c r="M7" s="34">
        <f>L7*1.035</f>
        <v>21854265.798496757</v>
      </c>
    </row>
    <row r="8" spans="1:13" s="35" customFormat="1" ht="14.25">
      <c r="A8" s="36" t="s">
        <v>19</v>
      </c>
      <c r="B8" s="38" t="s">
        <v>14</v>
      </c>
      <c r="C8" s="34">
        <v>2883273</v>
      </c>
      <c r="D8" s="34">
        <v>1828882</v>
      </c>
      <c r="E8" s="34">
        <v>3620200</v>
      </c>
      <c r="F8" s="34">
        <v>708600</v>
      </c>
      <c r="G8" s="34">
        <v>350000</v>
      </c>
      <c r="H8" s="34">
        <v>50000</v>
      </c>
      <c r="I8" s="34">
        <v>40000</v>
      </c>
      <c r="J8" s="34">
        <v>30000</v>
      </c>
      <c r="K8" s="34">
        <v>20000</v>
      </c>
      <c r="L8" s="34">
        <v>10000</v>
      </c>
      <c r="M8" s="34">
        <v>10000</v>
      </c>
    </row>
    <row r="9" spans="1:13" s="35" customFormat="1" ht="14.25">
      <c r="A9" s="36"/>
      <c r="B9" s="38" t="s">
        <v>88</v>
      </c>
      <c r="C9" s="34">
        <v>544121</v>
      </c>
      <c r="D9" s="34">
        <v>450000</v>
      </c>
      <c r="E9" s="34">
        <v>500000</v>
      </c>
      <c r="F9" s="34">
        <v>450000</v>
      </c>
      <c r="G9" s="34">
        <v>350000</v>
      </c>
      <c r="H9" s="34">
        <v>50000</v>
      </c>
      <c r="I9" s="34">
        <v>40000</v>
      </c>
      <c r="J9" s="34">
        <v>30000</v>
      </c>
      <c r="K9" s="34">
        <v>20000</v>
      </c>
      <c r="L9" s="34">
        <v>10000</v>
      </c>
      <c r="M9" s="34">
        <v>10000</v>
      </c>
    </row>
    <row r="10" spans="1:13" s="35" customFormat="1" ht="51" customHeight="1">
      <c r="A10" s="32" t="s">
        <v>37</v>
      </c>
      <c r="B10" s="33" t="s">
        <v>103</v>
      </c>
      <c r="C10" s="34">
        <v>14848977</v>
      </c>
      <c r="D10" s="34">
        <v>15882073</v>
      </c>
      <c r="E10" s="34">
        <v>15876620</v>
      </c>
      <c r="F10" s="34">
        <f>E10*1.018</f>
        <v>16162399.16</v>
      </c>
      <c r="G10" s="34">
        <f>F10*1.018</f>
        <v>16453322.34488</v>
      </c>
      <c r="H10" s="34">
        <f aca="true" t="shared" si="2" ref="H10:M10">G10*1.02</f>
        <v>16782388.7917776</v>
      </c>
      <c r="I10" s="34">
        <f t="shared" si="2"/>
        <v>17118036.56761315</v>
      </c>
      <c r="J10" s="34">
        <f t="shared" si="2"/>
        <v>17460397.298965413</v>
      </c>
      <c r="K10" s="34">
        <f t="shared" si="2"/>
        <v>17809605.24494472</v>
      </c>
      <c r="L10" s="34">
        <f t="shared" si="2"/>
        <v>18165797.349843618</v>
      </c>
      <c r="M10" s="34">
        <f t="shared" si="2"/>
        <v>18529113.29684049</v>
      </c>
    </row>
    <row r="11" spans="1:13" s="35" customFormat="1" ht="14.25">
      <c r="A11" s="36" t="s">
        <v>18</v>
      </c>
      <c r="B11" s="38" t="s">
        <v>91</v>
      </c>
      <c r="C11" s="34">
        <v>6654107</v>
      </c>
      <c r="D11" s="34">
        <v>7417812</v>
      </c>
      <c r="E11" s="34">
        <f>D11*1.03</f>
        <v>7640346.36</v>
      </c>
      <c r="F11" s="34">
        <f aca="true" t="shared" si="3" ref="F11:M11">E11*1.03</f>
        <v>7869556.7508000005</v>
      </c>
      <c r="G11" s="34">
        <f t="shared" si="3"/>
        <v>8105643.453324</v>
      </c>
      <c r="H11" s="34">
        <f t="shared" si="3"/>
        <v>8348812.75692372</v>
      </c>
      <c r="I11" s="34">
        <f t="shared" si="3"/>
        <v>8599277.139631432</v>
      </c>
      <c r="J11" s="34">
        <f t="shared" si="3"/>
        <v>8857255.453820374</v>
      </c>
      <c r="K11" s="34">
        <f t="shared" si="3"/>
        <v>9122973.117434986</v>
      </c>
      <c r="L11" s="34">
        <f t="shared" si="3"/>
        <v>9396662.310958035</v>
      </c>
      <c r="M11" s="34">
        <f t="shared" si="3"/>
        <v>9678562.180286776</v>
      </c>
    </row>
    <row r="12" spans="1:13" s="35" customFormat="1" ht="14.25">
      <c r="A12" s="36" t="s">
        <v>19</v>
      </c>
      <c r="B12" s="38" t="s">
        <v>92</v>
      </c>
      <c r="C12" s="34">
        <v>1835977</v>
      </c>
      <c r="D12" s="34">
        <v>1943500</v>
      </c>
      <c r="E12" s="34">
        <f>D12*1.02</f>
        <v>1982370</v>
      </c>
      <c r="F12" s="34">
        <f aca="true" t="shared" si="4" ref="F12:M12">E12*1.02</f>
        <v>2022017.4000000001</v>
      </c>
      <c r="G12" s="34">
        <f t="shared" si="4"/>
        <v>2062457.7480000001</v>
      </c>
      <c r="H12" s="34">
        <f t="shared" si="4"/>
        <v>2103706.90296</v>
      </c>
      <c r="I12" s="34">
        <f t="shared" si="4"/>
        <v>2145781.0410192003</v>
      </c>
      <c r="J12" s="34">
        <f t="shared" si="4"/>
        <v>2188696.6618395844</v>
      </c>
      <c r="K12" s="34">
        <f t="shared" si="4"/>
        <v>2232470.595076376</v>
      </c>
      <c r="L12" s="34">
        <f t="shared" si="4"/>
        <v>2277120.0069779037</v>
      </c>
      <c r="M12" s="34">
        <f t="shared" si="4"/>
        <v>2322662.407117462</v>
      </c>
    </row>
    <row r="13" spans="1:13" s="35" customFormat="1" ht="14.25">
      <c r="A13" s="36" t="s">
        <v>20</v>
      </c>
      <c r="B13" s="38" t="s">
        <v>15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s="35" customFormat="1" ht="25.5">
      <c r="A14" s="36"/>
      <c r="B14" s="38" t="s">
        <v>89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35" customFormat="1" ht="14.25">
      <c r="A15" s="36" t="s">
        <v>102</v>
      </c>
      <c r="B15" s="38" t="s">
        <v>109</v>
      </c>
      <c r="C15" s="34">
        <v>39556</v>
      </c>
      <c r="D15" s="34">
        <f>Przedsięwzięcia!H61</f>
        <v>0</v>
      </c>
      <c r="E15" s="34"/>
      <c r="F15" s="34"/>
      <c r="G15" s="34"/>
      <c r="H15" s="34"/>
      <c r="I15" s="34"/>
      <c r="J15" s="34"/>
      <c r="K15" s="34"/>
      <c r="L15" s="34"/>
      <c r="M15" s="34"/>
    </row>
    <row r="16" spans="1:13" s="35" customFormat="1" ht="14.25">
      <c r="A16" s="32" t="s">
        <v>38</v>
      </c>
      <c r="B16" s="33" t="s">
        <v>0</v>
      </c>
      <c r="C16" s="34">
        <f>C6-C10</f>
        <v>3134577</v>
      </c>
      <c r="D16" s="34">
        <f>D6-D10</f>
        <v>2368187</v>
      </c>
      <c r="E16" s="34">
        <f>E6-E10</f>
        <v>4339962</v>
      </c>
      <c r="F16" s="34">
        <f aca="true" t="shared" si="5" ref="F16:L16">F6-F10</f>
        <v>1723456.2099999972</v>
      </c>
      <c r="G16" s="34">
        <f t="shared" si="5"/>
        <v>1675136.9630699977</v>
      </c>
      <c r="H16" s="34">
        <f t="shared" si="5"/>
        <v>1668316.5919506475</v>
      </c>
      <c r="I16" s="34">
        <f t="shared" si="5"/>
        <v>1966693.5045455843</v>
      </c>
      <c r="J16" s="34">
        <f t="shared" si="5"/>
        <v>2280898.325718876</v>
      </c>
      <c r="K16" s="34">
        <f t="shared" si="5"/>
        <v>2611585.7266035154</v>
      </c>
      <c r="L16" s="34">
        <f t="shared" si="5"/>
        <v>2959435.305708807</v>
      </c>
      <c r="M16" s="34">
        <f>M6-M10</f>
        <v>3335152.501656268</v>
      </c>
    </row>
    <row r="17" spans="1:13" s="35" customFormat="1" ht="25.5">
      <c r="A17" s="32" t="s">
        <v>39</v>
      </c>
      <c r="B17" s="33" t="s">
        <v>1</v>
      </c>
      <c r="C17" s="34">
        <v>312253</v>
      </c>
      <c r="D17" s="34" t="e">
        <f>C29</f>
        <v>#REF!</v>
      </c>
      <c r="E17" s="34" t="e">
        <f>D29</f>
        <v>#REF!</v>
      </c>
      <c r="F17" s="34" t="e">
        <f>E29</f>
        <v>#REF!</v>
      </c>
      <c r="G17" s="34" t="e">
        <f aca="true" t="shared" si="6" ref="G17:M17">F29</f>
        <v>#REF!</v>
      </c>
      <c r="H17" s="34" t="e">
        <f t="shared" si="6"/>
        <v>#REF!</v>
      </c>
      <c r="I17" s="34" t="e">
        <f t="shared" si="6"/>
        <v>#REF!</v>
      </c>
      <c r="J17" s="34" t="e">
        <f t="shared" si="6"/>
        <v>#REF!</v>
      </c>
      <c r="K17" s="34" t="e">
        <f t="shared" si="6"/>
        <v>#REF!</v>
      </c>
      <c r="L17" s="34" t="e">
        <f t="shared" si="6"/>
        <v>#REF!</v>
      </c>
      <c r="M17" s="34" t="e">
        <f t="shared" si="6"/>
        <v>#REF!</v>
      </c>
    </row>
    <row r="18" spans="1:13" s="35" customFormat="1" ht="38.25">
      <c r="A18" s="36"/>
      <c r="B18" s="38" t="s">
        <v>104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s="35" customFormat="1" ht="14.25">
      <c r="A19" s="39" t="s">
        <v>34</v>
      </c>
      <c r="B19" s="40" t="s">
        <v>93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s="35" customFormat="1" ht="30" customHeight="1">
      <c r="A20" s="31" t="s">
        <v>35</v>
      </c>
      <c r="B20" s="42" t="s">
        <v>107</v>
      </c>
      <c r="C20" s="43">
        <f>(C16+C17+C19)</f>
        <v>3446830</v>
      </c>
      <c r="D20" s="43" t="e">
        <f>(D16+D17+D19)</f>
        <v>#REF!</v>
      </c>
      <c r="E20" s="43" t="e">
        <f>(E16+E17+E19)</f>
        <v>#REF!</v>
      </c>
      <c r="F20" s="43" t="e">
        <f aca="true" t="shared" si="7" ref="F20:L20">(F16+F17+F19)</f>
        <v>#REF!</v>
      </c>
      <c r="G20" s="43" t="e">
        <f t="shared" si="7"/>
        <v>#REF!</v>
      </c>
      <c r="H20" s="43" t="e">
        <f t="shared" si="7"/>
        <v>#REF!</v>
      </c>
      <c r="I20" s="43" t="e">
        <f t="shared" si="7"/>
        <v>#REF!</v>
      </c>
      <c r="J20" s="43" t="e">
        <f t="shared" si="7"/>
        <v>#REF!</v>
      </c>
      <c r="K20" s="43" t="e">
        <f t="shared" si="7"/>
        <v>#REF!</v>
      </c>
      <c r="L20" s="43" t="e">
        <f t="shared" si="7"/>
        <v>#REF!</v>
      </c>
      <c r="M20" s="43" t="e">
        <f>(M16+M17+M19)</f>
        <v>#REF!</v>
      </c>
    </row>
    <row r="21" spans="1:13" s="35" customFormat="1" ht="14.25">
      <c r="A21" s="44" t="s">
        <v>40</v>
      </c>
      <c r="B21" s="45" t="s">
        <v>2</v>
      </c>
      <c r="C21" s="46" t="e">
        <f>C22+C23</f>
        <v>#REF!</v>
      </c>
      <c r="D21" s="46" t="e">
        <f>D22+D23</f>
        <v>#REF!</v>
      </c>
      <c r="E21" s="46" t="e">
        <f>E22+E23</f>
        <v>#REF!</v>
      </c>
      <c r="F21" s="46" t="e">
        <f aca="true" t="shared" si="8" ref="F21:L21">F22+F23</f>
        <v>#REF!</v>
      </c>
      <c r="G21" s="46" t="e">
        <f t="shared" si="8"/>
        <v>#REF!</v>
      </c>
      <c r="H21" s="46" t="e">
        <f t="shared" si="8"/>
        <v>#REF!</v>
      </c>
      <c r="I21" s="46" t="e">
        <f t="shared" si="8"/>
        <v>#REF!</v>
      </c>
      <c r="J21" s="46" t="e">
        <f t="shared" si="8"/>
        <v>#REF!</v>
      </c>
      <c r="K21" s="46" t="e">
        <f t="shared" si="8"/>
        <v>#REF!</v>
      </c>
      <c r="L21" s="46" t="e">
        <f t="shared" si="8"/>
        <v>#REF!</v>
      </c>
      <c r="M21" s="46" t="e">
        <f>M22+M23</f>
        <v>#REF!</v>
      </c>
    </row>
    <row r="22" spans="1:14" s="35" customFormat="1" ht="25.5">
      <c r="A22" s="36" t="s">
        <v>18</v>
      </c>
      <c r="B22" s="38" t="s">
        <v>61</v>
      </c>
      <c r="C22" s="34" t="e">
        <f>#REF!</f>
        <v>#REF!</v>
      </c>
      <c r="D22" s="34" t="e">
        <f>#REF!</f>
        <v>#REF!</v>
      </c>
      <c r="E22" s="34" t="e">
        <f>#REF!</f>
        <v>#REF!</v>
      </c>
      <c r="F22" s="34" t="e">
        <f>#REF!</f>
        <v>#REF!</v>
      </c>
      <c r="G22" s="34" t="e">
        <f>#REF!</f>
        <v>#REF!</v>
      </c>
      <c r="H22" s="34" t="e">
        <f>#REF!</f>
        <v>#REF!</v>
      </c>
      <c r="I22" s="34" t="e">
        <f>#REF!</f>
        <v>#REF!</v>
      </c>
      <c r="J22" s="34" t="e">
        <f>#REF!</f>
        <v>#REF!</v>
      </c>
      <c r="K22" s="34" t="e">
        <f>#REF!</f>
        <v>#REF!</v>
      </c>
      <c r="L22" s="34" t="e">
        <f>#REF!</f>
        <v>#REF!</v>
      </c>
      <c r="M22" s="34" t="e">
        <f>#REF!</f>
        <v>#REF!</v>
      </c>
      <c r="N22" s="47">
        <v>3528480</v>
      </c>
    </row>
    <row r="23" spans="1:14" s="35" customFormat="1" ht="14.25">
      <c r="A23" s="36" t="s">
        <v>19</v>
      </c>
      <c r="B23" s="38" t="s">
        <v>16</v>
      </c>
      <c r="C23" s="34">
        <v>201307</v>
      </c>
      <c r="D23" s="34">
        <v>385500</v>
      </c>
      <c r="E23" s="34">
        <v>480000</v>
      </c>
      <c r="F23" s="34">
        <v>450300</v>
      </c>
      <c r="G23" s="34" t="e">
        <f>F31*0.07</f>
        <v>#REF!</v>
      </c>
      <c r="H23" s="34" t="e">
        <f aca="true" t="shared" si="9" ref="H23:M23">G31*0.07</f>
        <v>#REF!</v>
      </c>
      <c r="I23" s="34" t="e">
        <f t="shared" si="9"/>
        <v>#REF!</v>
      </c>
      <c r="J23" s="34" t="e">
        <f t="shared" si="9"/>
        <v>#REF!</v>
      </c>
      <c r="K23" s="34" t="e">
        <f t="shared" si="9"/>
        <v>#REF!</v>
      </c>
      <c r="L23" s="34" t="e">
        <f t="shared" si="9"/>
        <v>#REF!</v>
      </c>
      <c r="M23" s="34" t="e">
        <f t="shared" si="9"/>
        <v>#REF!</v>
      </c>
      <c r="N23" s="47" t="e">
        <f>SUM(D23:L23)</f>
        <v>#REF!</v>
      </c>
    </row>
    <row r="24" spans="1:14" s="35" customFormat="1" ht="14.25">
      <c r="A24" s="32" t="s">
        <v>41</v>
      </c>
      <c r="B24" s="33" t="s">
        <v>3</v>
      </c>
      <c r="C24" s="34">
        <v>51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47">
        <f>SUM(H24:L24)</f>
        <v>0</v>
      </c>
    </row>
    <row r="25" spans="1:14" s="35" customFormat="1" ht="14.25">
      <c r="A25" s="32" t="s">
        <v>42</v>
      </c>
      <c r="B25" s="33" t="s">
        <v>4</v>
      </c>
      <c r="C25" s="48" t="e">
        <f>C20-C21-C24</f>
        <v>#REF!</v>
      </c>
      <c r="D25" s="48" t="e">
        <f>D20-D21-D24</f>
        <v>#REF!</v>
      </c>
      <c r="E25" s="48" t="e">
        <f>E20-E21-E24</f>
        <v>#REF!</v>
      </c>
      <c r="F25" s="48" t="e">
        <f aca="true" t="shared" si="10" ref="F25:L25">F20-F21-F24</f>
        <v>#REF!</v>
      </c>
      <c r="G25" s="48" t="e">
        <f t="shared" si="10"/>
        <v>#REF!</v>
      </c>
      <c r="H25" s="48" t="e">
        <f t="shared" si="10"/>
        <v>#REF!</v>
      </c>
      <c r="I25" s="48" t="e">
        <f t="shared" si="10"/>
        <v>#REF!</v>
      </c>
      <c r="J25" s="48" t="e">
        <f t="shared" si="10"/>
        <v>#REF!</v>
      </c>
      <c r="K25" s="48" t="e">
        <f t="shared" si="10"/>
        <v>#REF!</v>
      </c>
      <c r="L25" s="48" t="e">
        <f t="shared" si="10"/>
        <v>#REF!</v>
      </c>
      <c r="M25" s="48" t="e">
        <f>M20-M21-M24</f>
        <v>#REF!</v>
      </c>
      <c r="N25" s="49">
        <v>3568296</v>
      </c>
    </row>
    <row r="26" spans="1:13" s="35" customFormat="1" ht="14.25">
      <c r="A26" s="32" t="s">
        <v>21</v>
      </c>
      <c r="B26" s="33" t="s">
        <v>94</v>
      </c>
      <c r="C26" s="34">
        <v>4842966</v>
      </c>
      <c r="D26" s="34">
        <v>5614260</v>
      </c>
      <c r="E26" s="34" t="e">
        <f>#REF!</f>
        <v>#REF!</v>
      </c>
      <c r="F26" s="34" t="e">
        <f>#REF!</f>
        <v>#REF!</v>
      </c>
      <c r="G26" s="34" t="e">
        <f>#REF!</f>
        <v>#REF!</v>
      </c>
      <c r="H26" s="34" t="e">
        <f>#REF!</f>
        <v>#REF!</v>
      </c>
      <c r="I26" s="34" t="e">
        <f>#REF!</f>
        <v>#REF!</v>
      </c>
      <c r="J26" s="34" t="e">
        <f>#REF!</f>
        <v>#REF!</v>
      </c>
      <c r="K26" s="34" t="e">
        <f>#REF!</f>
        <v>#REF!</v>
      </c>
      <c r="L26" s="34" t="e">
        <f>#REF!</f>
        <v>#REF!</v>
      </c>
      <c r="M26" s="34" t="e">
        <f>#REF!</f>
        <v>#REF!</v>
      </c>
    </row>
    <row r="27" spans="1:13" s="35" customFormat="1" ht="14.25">
      <c r="A27" s="36" t="s">
        <v>22</v>
      </c>
      <c r="B27" s="38" t="s">
        <v>17</v>
      </c>
      <c r="C27" s="34">
        <f>Przedsięwzięcia!G12</f>
        <v>1111402</v>
      </c>
      <c r="D27" s="34">
        <v>5403900</v>
      </c>
      <c r="E27" s="34">
        <v>810000</v>
      </c>
      <c r="F27" s="34">
        <f>Przedsięwzięcia!J12</f>
        <v>500000</v>
      </c>
      <c r="G27" s="34">
        <f>Przedsięwzięcia!K12</f>
        <v>1000000</v>
      </c>
      <c r="H27" s="34">
        <f>Przedsięwzięcia!L12</f>
        <v>650000</v>
      </c>
      <c r="I27" s="34">
        <f>Przedsięwzięcia!M12</f>
        <v>700000</v>
      </c>
      <c r="J27" s="34">
        <f>Przedsięwzięcia!N12</f>
        <v>850000</v>
      </c>
      <c r="K27" s="34">
        <f>Przedsięwzięcia!O12</f>
        <v>0</v>
      </c>
      <c r="L27" s="34">
        <f>Przedsięwzięcia!P12</f>
        <v>0</v>
      </c>
      <c r="M27" s="34">
        <f>Przedsięwzięcia!R12</f>
        <v>4170000</v>
      </c>
    </row>
    <row r="28" spans="1:13" s="35" customFormat="1" ht="14.25">
      <c r="A28" s="32" t="s">
        <v>23</v>
      </c>
      <c r="B28" s="33" t="s">
        <v>95</v>
      </c>
      <c r="C28" s="34">
        <v>2309695</v>
      </c>
      <c r="D28" s="34">
        <v>3832716</v>
      </c>
      <c r="E28" s="34">
        <v>258600</v>
      </c>
      <c r="F28" s="34"/>
      <c r="G28" s="34"/>
      <c r="H28" s="34"/>
      <c r="I28" s="34"/>
      <c r="J28" s="34"/>
      <c r="K28" s="34"/>
      <c r="L28" s="34"/>
      <c r="M28" s="34"/>
    </row>
    <row r="29" spans="1:13" s="35" customFormat="1" ht="27" customHeight="1">
      <c r="A29" s="32" t="s">
        <v>24</v>
      </c>
      <c r="B29" s="33" t="s">
        <v>96</v>
      </c>
      <c r="C29" s="34" t="e">
        <f aca="true" t="shared" si="11" ref="C29:L29">C25-C26+C28</f>
        <v>#REF!</v>
      </c>
      <c r="D29" s="34" t="e">
        <f t="shared" si="11"/>
        <v>#REF!</v>
      </c>
      <c r="E29" s="34" t="e">
        <f t="shared" si="11"/>
        <v>#REF!</v>
      </c>
      <c r="F29" s="34" t="e">
        <f t="shared" si="11"/>
        <v>#REF!</v>
      </c>
      <c r="G29" s="34" t="e">
        <f t="shared" si="11"/>
        <v>#REF!</v>
      </c>
      <c r="H29" s="34" t="e">
        <f t="shared" si="11"/>
        <v>#REF!</v>
      </c>
      <c r="I29" s="34" t="e">
        <f t="shared" si="11"/>
        <v>#REF!</v>
      </c>
      <c r="J29" s="34" t="e">
        <f t="shared" si="11"/>
        <v>#REF!</v>
      </c>
      <c r="K29" s="34" t="e">
        <f t="shared" si="11"/>
        <v>#REF!</v>
      </c>
      <c r="L29" s="34" t="e">
        <f t="shared" si="11"/>
        <v>#REF!</v>
      </c>
      <c r="M29" s="34" t="e">
        <f>M25-M26+M28</f>
        <v>#REF!</v>
      </c>
    </row>
    <row r="30" spans="1:13" s="35" customFormat="1" ht="9" customHeight="1">
      <c r="A30" s="50" t="s">
        <v>5</v>
      </c>
      <c r="B30" s="51" t="s">
        <v>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s="35" customFormat="1" ht="27.75" customHeight="1">
      <c r="A31" s="32" t="s">
        <v>25</v>
      </c>
      <c r="B31" s="33" t="s">
        <v>97</v>
      </c>
      <c r="C31" s="34">
        <v>5369884</v>
      </c>
      <c r="D31" s="34" t="e">
        <f>C31+D28-D22-D24</f>
        <v>#REF!</v>
      </c>
      <c r="E31" s="34" t="e">
        <f aca="true" t="shared" si="12" ref="E31:M31">D31+E28-E22-E24</f>
        <v>#REF!</v>
      </c>
      <c r="F31" s="34" t="e">
        <f t="shared" si="12"/>
        <v>#REF!</v>
      </c>
      <c r="G31" s="34" t="e">
        <f t="shared" si="12"/>
        <v>#REF!</v>
      </c>
      <c r="H31" s="34" t="e">
        <f t="shared" si="12"/>
        <v>#REF!</v>
      </c>
      <c r="I31" s="34" t="e">
        <f t="shared" si="12"/>
        <v>#REF!</v>
      </c>
      <c r="J31" s="34" t="e">
        <f t="shared" si="12"/>
        <v>#REF!</v>
      </c>
      <c r="K31" s="34" t="e">
        <f t="shared" si="12"/>
        <v>#REF!</v>
      </c>
      <c r="L31" s="34" t="e">
        <f t="shared" si="12"/>
        <v>#REF!</v>
      </c>
      <c r="M31" s="34" t="e">
        <f t="shared" si="12"/>
        <v>#REF!</v>
      </c>
    </row>
    <row r="32" spans="1:13" s="35" customFormat="1" ht="27">
      <c r="A32" s="36" t="s">
        <v>18</v>
      </c>
      <c r="B32" s="38" t="s">
        <v>98</v>
      </c>
      <c r="C32" s="34"/>
      <c r="D32" s="34">
        <v>3936606</v>
      </c>
      <c r="E32" s="34">
        <v>3154153</v>
      </c>
      <c r="F32" s="34"/>
      <c r="G32" s="34"/>
      <c r="H32" s="34"/>
      <c r="I32" s="34"/>
      <c r="J32" s="34"/>
      <c r="K32" s="34"/>
      <c r="L32" s="34"/>
      <c r="M32" s="34"/>
    </row>
    <row r="33" spans="1:13" s="35" customFormat="1" ht="25.5">
      <c r="A33" s="36" t="s">
        <v>19</v>
      </c>
      <c r="B33" s="38" t="s">
        <v>62</v>
      </c>
      <c r="C33" s="34"/>
      <c r="D33" s="34"/>
      <c r="E33" s="34" t="e">
        <f>#REF!</f>
        <v>#REF!</v>
      </c>
      <c r="F33" s="34" t="e">
        <f>#REF!</f>
        <v>#REF!</v>
      </c>
      <c r="G33" s="34" t="e">
        <f>#REF!</f>
        <v>#REF!</v>
      </c>
      <c r="H33" s="34" t="e">
        <f>#REF!</f>
        <v>#REF!</v>
      </c>
      <c r="I33" s="34" t="e">
        <f>#REF!</f>
        <v>#REF!</v>
      </c>
      <c r="J33" s="34" t="e">
        <f>#REF!</f>
        <v>#REF!</v>
      </c>
      <c r="K33" s="34" t="e">
        <f>#REF!</f>
        <v>#REF!</v>
      </c>
      <c r="L33" s="34" t="e">
        <f>#REF!</f>
        <v>#REF!</v>
      </c>
      <c r="M33" s="34" t="e">
        <f>#REF!</f>
        <v>#REF!</v>
      </c>
    </row>
    <row r="34" spans="1:13" s="35" customFormat="1" ht="39.75">
      <c r="A34" s="32" t="s">
        <v>6</v>
      </c>
      <c r="B34" s="33" t="s">
        <v>99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s="35" customFormat="1" ht="17.25" customHeight="1">
      <c r="A35" s="32" t="s">
        <v>7</v>
      </c>
      <c r="B35" s="33" t="s">
        <v>110</v>
      </c>
      <c r="C35" s="68" t="e">
        <f aca="true" t="shared" si="13" ref="C35:L35">(C21+C24+C34)/C6</f>
        <v>#REF!</v>
      </c>
      <c r="D35" s="68" t="e">
        <f t="shared" si="13"/>
        <v>#REF!</v>
      </c>
      <c r="E35" s="68" t="e">
        <f t="shared" si="13"/>
        <v>#REF!</v>
      </c>
      <c r="F35" s="68" t="e">
        <f t="shared" si="13"/>
        <v>#REF!</v>
      </c>
      <c r="G35" s="68" t="e">
        <f t="shared" si="13"/>
        <v>#REF!</v>
      </c>
      <c r="H35" s="68" t="e">
        <f t="shared" si="13"/>
        <v>#REF!</v>
      </c>
      <c r="I35" s="68" t="e">
        <f t="shared" si="13"/>
        <v>#REF!</v>
      </c>
      <c r="J35" s="68" t="e">
        <f t="shared" si="13"/>
        <v>#REF!</v>
      </c>
      <c r="K35" s="68" t="e">
        <f t="shared" si="13"/>
        <v>#REF!</v>
      </c>
      <c r="L35" s="68" t="e">
        <f t="shared" si="13"/>
        <v>#REF!</v>
      </c>
      <c r="M35" s="68" t="e">
        <f>(M21+M24+M34)/M6</f>
        <v>#REF!</v>
      </c>
    </row>
    <row r="36" spans="1:13" s="35" customFormat="1" ht="18.75" customHeight="1">
      <c r="A36" s="36" t="s">
        <v>18</v>
      </c>
      <c r="B36" s="38" t="s">
        <v>111</v>
      </c>
      <c r="C36" s="68">
        <f>(0.08564+0.106408+0.15589)/3</f>
        <v>0.11597933333333332</v>
      </c>
      <c r="D36" s="68">
        <f>(0.08564+0.106408+(C7+C9-C40)/C6)/3</f>
        <v>0.07502824670792733</v>
      </c>
      <c r="E36" s="68">
        <f>(0.0849+0.033+(D7+D9-D40)/D6)/3</f>
        <v>0.050328244711764836</v>
      </c>
      <c r="F36" s="68">
        <f aca="true" t="shared" si="14" ref="F36:M36">((C7+C9-C40)/C6+(D7+D9-D40)/D6+(E7+E9-E40)/E6)/3</f>
        <v>0.03423777250970695</v>
      </c>
      <c r="G36" s="68">
        <f t="shared" si="14"/>
        <v>0.04213350623309697</v>
      </c>
      <c r="H36" s="68" t="e">
        <f t="shared" si="14"/>
        <v>#REF!</v>
      </c>
      <c r="I36" s="68" t="e">
        <f t="shared" si="14"/>
        <v>#REF!</v>
      </c>
      <c r="J36" s="68" t="e">
        <f t="shared" si="14"/>
        <v>#REF!</v>
      </c>
      <c r="K36" s="68" t="e">
        <f t="shared" si="14"/>
        <v>#REF!</v>
      </c>
      <c r="L36" s="68" t="e">
        <f t="shared" si="14"/>
        <v>#REF!</v>
      </c>
      <c r="M36" s="68" t="e">
        <f t="shared" si="14"/>
        <v>#REF!</v>
      </c>
    </row>
    <row r="37" spans="1:13" s="35" customFormat="1" ht="30.75" customHeight="1">
      <c r="A37" s="32" t="s">
        <v>26</v>
      </c>
      <c r="B37" s="33" t="s">
        <v>112</v>
      </c>
      <c r="C37" s="53" t="s">
        <v>113</v>
      </c>
      <c r="D37" s="53" t="s">
        <v>113</v>
      </c>
      <c r="E37" s="53" t="s">
        <v>113</v>
      </c>
      <c r="F37" s="53" t="s">
        <v>113</v>
      </c>
      <c r="G37" s="53" t="s">
        <v>113</v>
      </c>
      <c r="H37" s="53" t="s">
        <v>113</v>
      </c>
      <c r="I37" s="53" t="s">
        <v>113</v>
      </c>
      <c r="J37" s="53" t="s">
        <v>113</v>
      </c>
      <c r="K37" s="53" t="s">
        <v>113</v>
      </c>
      <c r="L37" s="53" t="s">
        <v>113</v>
      </c>
      <c r="M37" s="53" t="s">
        <v>113</v>
      </c>
    </row>
    <row r="38" spans="1:13" s="35" customFormat="1" ht="27">
      <c r="A38" s="32" t="s">
        <v>27</v>
      </c>
      <c r="B38" s="33" t="s">
        <v>100</v>
      </c>
      <c r="C38" s="54" t="e">
        <f>C21/C6</f>
        <v>#REF!</v>
      </c>
      <c r="D38" s="54" t="e">
        <f>D21/D6</f>
        <v>#REF!</v>
      </c>
      <c r="E38" s="54" t="e">
        <f>E21/E6</f>
        <v>#REF!</v>
      </c>
      <c r="F38" s="55" t="s">
        <v>108</v>
      </c>
      <c r="G38" s="55" t="s">
        <v>108</v>
      </c>
      <c r="H38" s="55" t="s">
        <v>108</v>
      </c>
      <c r="I38" s="55" t="s">
        <v>108</v>
      </c>
      <c r="J38" s="55" t="s">
        <v>108</v>
      </c>
      <c r="K38" s="55" t="s">
        <v>108</v>
      </c>
      <c r="L38" s="55" t="s">
        <v>108</v>
      </c>
      <c r="M38" s="55" t="s">
        <v>108</v>
      </c>
    </row>
    <row r="39" spans="1:13" s="35" customFormat="1" ht="14.25">
      <c r="A39" s="32" t="s">
        <v>28</v>
      </c>
      <c r="B39" s="33" t="s">
        <v>101</v>
      </c>
      <c r="C39" s="56">
        <f>(C31-C32)/C6*100</f>
        <v>29.859970949012638</v>
      </c>
      <c r="D39" s="56" t="e">
        <f>(D31-D32)/D6*100</f>
        <v>#REF!</v>
      </c>
      <c r="E39" s="56" t="e">
        <f>(E31-E32)/E6*100</f>
        <v>#REF!</v>
      </c>
      <c r="F39" s="55" t="s">
        <v>108</v>
      </c>
      <c r="G39" s="55" t="s">
        <v>108</v>
      </c>
      <c r="H39" s="55" t="s">
        <v>108</v>
      </c>
      <c r="I39" s="55" t="s">
        <v>108</v>
      </c>
      <c r="J39" s="55" t="s">
        <v>108</v>
      </c>
      <c r="K39" s="55" t="s">
        <v>108</v>
      </c>
      <c r="L39" s="55" t="s">
        <v>108</v>
      </c>
      <c r="M39" s="55" t="s">
        <v>108</v>
      </c>
    </row>
    <row r="40" spans="1:13" s="35" customFormat="1" ht="14.25">
      <c r="A40" s="32" t="s">
        <v>29</v>
      </c>
      <c r="B40" s="33" t="s">
        <v>8</v>
      </c>
      <c r="C40" s="58">
        <f>C10+C23</f>
        <v>15050284</v>
      </c>
      <c r="D40" s="58">
        <f>D10+D23</f>
        <v>16267573</v>
      </c>
      <c r="E40" s="58">
        <f>E10+E23</f>
        <v>16356620</v>
      </c>
      <c r="F40" s="58">
        <f aca="true" t="shared" si="15" ref="F40:L40">F10+F23</f>
        <v>16612699.16</v>
      </c>
      <c r="G40" s="58" t="e">
        <f t="shared" si="15"/>
        <v>#REF!</v>
      </c>
      <c r="H40" s="58" t="e">
        <f t="shared" si="15"/>
        <v>#REF!</v>
      </c>
      <c r="I40" s="58" t="e">
        <f t="shared" si="15"/>
        <v>#REF!</v>
      </c>
      <c r="J40" s="58" t="e">
        <f t="shared" si="15"/>
        <v>#REF!</v>
      </c>
      <c r="K40" s="58" t="e">
        <f t="shared" si="15"/>
        <v>#REF!</v>
      </c>
      <c r="L40" s="58" t="e">
        <f t="shared" si="15"/>
        <v>#REF!</v>
      </c>
      <c r="M40" s="58" t="e">
        <f>M10+M23</f>
        <v>#REF!</v>
      </c>
    </row>
    <row r="41" spans="1:13" s="35" customFormat="1" ht="14.25">
      <c r="A41" s="32" t="s">
        <v>30</v>
      </c>
      <c r="B41" s="33" t="s">
        <v>9</v>
      </c>
      <c r="C41" s="58">
        <f>C26+C40</f>
        <v>19893250</v>
      </c>
      <c r="D41" s="58">
        <f>D26+D40</f>
        <v>21881833</v>
      </c>
      <c r="E41" s="58" t="e">
        <f>E26+E40</f>
        <v>#REF!</v>
      </c>
      <c r="F41" s="58" t="e">
        <f aca="true" t="shared" si="16" ref="F41:L41">F26+F40</f>
        <v>#REF!</v>
      </c>
      <c r="G41" s="58" t="e">
        <f t="shared" si="16"/>
        <v>#REF!</v>
      </c>
      <c r="H41" s="58" t="e">
        <f t="shared" si="16"/>
        <v>#REF!</v>
      </c>
      <c r="I41" s="58" t="e">
        <f t="shared" si="16"/>
        <v>#REF!</v>
      </c>
      <c r="J41" s="58" t="e">
        <f t="shared" si="16"/>
        <v>#REF!</v>
      </c>
      <c r="K41" s="58" t="e">
        <f t="shared" si="16"/>
        <v>#REF!</v>
      </c>
      <c r="L41" s="58" t="e">
        <f t="shared" si="16"/>
        <v>#REF!</v>
      </c>
      <c r="M41" s="58" t="e">
        <f>M26+M40</f>
        <v>#REF!</v>
      </c>
    </row>
    <row r="42" spans="1:13" s="35" customFormat="1" ht="14.25">
      <c r="A42" s="32" t="s">
        <v>31</v>
      </c>
      <c r="B42" s="33" t="s">
        <v>10</v>
      </c>
      <c r="C42" s="67">
        <f>C6-C41</f>
        <v>-1909696</v>
      </c>
      <c r="D42" s="58">
        <f>D6-D41</f>
        <v>-3631573</v>
      </c>
      <c r="E42" s="58" t="e">
        <f>E6-E41</f>
        <v>#REF!</v>
      </c>
      <c r="F42" s="58" t="e">
        <f aca="true" t="shared" si="17" ref="F42:L42">F6-F41</f>
        <v>#REF!</v>
      </c>
      <c r="G42" s="58" t="e">
        <f t="shared" si="17"/>
        <v>#REF!</v>
      </c>
      <c r="H42" s="58" t="e">
        <f t="shared" si="17"/>
        <v>#REF!</v>
      </c>
      <c r="I42" s="58" t="e">
        <f t="shared" si="17"/>
        <v>#REF!</v>
      </c>
      <c r="J42" s="58" t="e">
        <f t="shared" si="17"/>
        <v>#REF!</v>
      </c>
      <c r="K42" s="58" t="e">
        <f t="shared" si="17"/>
        <v>#REF!</v>
      </c>
      <c r="L42" s="58" t="e">
        <f t="shared" si="17"/>
        <v>#REF!</v>
      </c>
      <c r="M42" s="58" t="e">
        <f>M6-M41</f>
        <v>#REF!</v>
      </c>
    </row>
    <row r="43" spans="1:13" s="35" customFormat="1" ht="14.25">
      <c r="A43" s="32" t="s">
        <v>32</v>
      </c>
      <c r="B43" s="33" t="s">
        <v>11</v>
      </c>
      <c r="C43" s="58">
        <f>C28+C17</f>
        <v>2621948</v>
      </c>
      <c r="D43" s="58" t="e">
        <f aca="true" t="shared" si="18" ref="D43:L43">D28+D17</f>
        <v>#REF!</v>
      </c>
      <c r="E43" s="58" t="e">
        <f t="shared" si="18"/>
        <v>#REF!</v>
      </c>
      <c r="F43" s="59" t="e">
        <f t="shared" si="18"/>
        <v>#REF!</v>
      </c>
      <c r="G43" s="57" t="e">
        <f t="shared" si="18"/>
        <v>#REF!</v>
      </c>
      <c r="H43" s="59" t="e">
        <f t="shared" si="18"/>
        <v>#REF!</v>
      </c>
      <c r="I43" s="59" t="e">
        <f t="shared" si="18"/>
        <v>#REF!</v>
      </c>
      <c r="J43" s="59" t="e">
        <f t="shared" si="18"/>
        <v>#REF!</v>
      </c>
      <c r="K43" s="59" t="e">
        <f t="shared" si="18"/>
        <v>#REF!</v>
      </c>
      <c r="L43" s="59" t="e">
        <f t="shared" si="18"/>
        <v>#REF!</v>
      </c>
      <c r="M43" s="59" t="e">
        <f>M28+M17</f>
        <v>#REF!</v>
      </c>
    </row>
    <row r="44" spans="1:13" s="35" customFormat="1" ht="14.25">
      <c r="A44" s="32" t="s">
        <v>33</v>
      </c>
      <c r="B44" s="33" t="s">
        <v>12</v>
      </c>
      <c r="C44" s="58" t="e">
        <f>C22+C24</f>
        <v>#REF!</v>
      </c>
      <c r="D44" s="58" t="e">
        <f>D22+D24</f>
        <v>#REF!</v>
      </c>
      <c r="E44" s="58" t="e">
        <f>E22+E24</f>
        <v>#REF!</v>
      </c>
      <c r="F44" s="58" t="e">
        <f aca="true" t="shared" si="19" ref="F44:L44">F22+F24</f>
        <v>#REF!</v>
      </c>
      <c r="G44" s="58" t="e">
        <f t="shared" si="19"/>
        <v>#REF!</v>
      </c>
      <c r="H44" s="58" t="e">
        <f t="shared" si="19"/>
        <v>#REF!</v>
      </c>
      <c r="I44" s="58" t="e">
        <f t="shared" si="19"/>
        <v>#REF!</v>
      </c>
      <c r="J44" s="58" t="e">
        <f t="shared" si="19"/>
        <v>#REF!</v>
      </c>
      <c r="K44" s="58" t="e">
        <f t="shared" si="19"/>
        <v>#REF!</v>
      </c>
      <c r="L44" s="58" t="e">
        <f t="shared" si="19"/>
        <v>#REF!</v>
      </c>
      <c r="M44" s="58" t="e">
        <f>M22+M24</f>
        <v>#REF!</v>
      </c>
    </row>
    <row r="45" spans="1:8" s="35" customFormat="1" ht="39" customHeight="1">
      <c r="A45" s="60" t="s">
        <v>43</v>
      </c>
      <c r="B45" s="241" t="s">
        <v>79</v>
      </c>
      <c r="C45" s="241"/>
      <c r="D45" s="241"/>
      <c r="E45" s="241"/>
      <c r="F45" s="241"/>
      <c r="G45" s="241"/>
      <c r="H45" s="241"/>
    </row>
    <row r="46" spans="1:8" s="35" customFormat="1" ht="16.5">
      <c r="A46" s="60" t="s">
        <v>44</v>
      </c>
      <c r="B46" s="241" t="s">
        <v>63</v>
      </c>
      <c r="C46" s="241"/>
      <c r="D46" s="241"/>
      <c r="E46" s="241"/>
      <c r="F46" s="241"/>
      <c r="G46" s="241"/>
      <c r="H46" s="241"/>
    </row>
    <row r="47" spans="1:8" s="35" customFormat="1" ht="15.75" customHeight="1">
      <c r="A47" s="60" t="s">
        <v>45</v>
      </c>
      <c r="B47" s="241" t="s">
        <v>67</v>
      </c>
      <c r="C47" s="241"/>
      <c r="D47" s="241"/>
      <c r="E47" s="241"/>
      <c r="F47" s="241"/>
      <c r="G47" s="241"/>
      <c r="H47" s="241"/>
    </row>
    <row r="48" spans="1:8" s="35" customFormat="1" ht="16.5">
      <c r="A48" s="60" t="s">
        <v>46</v>
      </c>
      <c r="B48" s="241" t="s">
        <v>68</v>
      </c>
      <c r="C48" s="241"/>
      <c r="D48" s="241"/>
      <c r="E48" s="241"/>
      <c r="F48" s="241"/>
      <c r="G48" s="241"/>
      <c r="H48" s="241"/>
    </row>
    <row r="49" spans="1:8" s="35" customFormat="1" ht="16.5">
      <c r="A49" s="60" t="s">
        <v>47</v>
      </c>
      <c r="B49" s="241" t="s">
        <v>69</v>
      </c>
      <c r="C49" s="241"/>
      <c r="D49" s="241"/>
      <c r="E49" s="241"/>
      <c r="F49" s="241"/>
      <c r="G49" s="241"/>
      <c r="H49" s="241"/>
    </row>
    <row r="50" spans="1:8" s="35" customFormat="1" ht="16.5">
      <c r="A50" s="60" t="s">
        <v>48</v>
      </c>
      <c r="B50" s="241" t="s">
        <v>64</v>
      </c>
      <c r="C50" s="241"/>
      <c r="D50" s="241"/>
      <c r="E50" s="241"/>
      <c r="F50" s="241"/>
      <c r="G50" s="241"/>
      <c r="H50" s="241"/>
    </row>
    <row r="51" spans="1:8" s="35" customFormat="1" ht="16.5">
      <c r="A51" s="60" t="s">
        <v>49</v>
      </c>
      <c r="B51" s="241" t="s">
        <v>70</v>
      </c>
      <c r="C51" s="241"/>
      <c r="D51" s="241"/>
      <c r="E51" s="241"/>
      <c r="F51" s="241"/>
      <c r="G51" s="241"/>
      <c r="H51" s="241"/>
    </row>
    <row r="52" spans="1:8" s="35" customFormat="1" ht="16.5">
      <c r="A52" s="60" t="s">
        <v>50</v>
      </c>
      <c r="B52" s="241" t="s">
        <v>71</v>
      </c>
      <c r="C52" s="241"/>
      <c r="D52" s="241"/>
      <c r="E52" s="241"/>
      <c r="F52" s="241"/>
      <c r="G52" s="241"/>
      <c r="H52" s="241"/>
    </row>
    <row r="53" spans="1:8" s="35" customFormat="1" ht="16.5">
      <c r="A53" s="60" t="s">
        <v>51</v>
      </c>
      <c r="B53" s="241" t="s">
        <v>72</v>
      </c>
      <c r="C53" s="241"/>
      <c r="D53" s="241"/>
      <c r="E53" s="241"/>
      <c r="F53" s="241"/>
      <c r="G53" s="241"/>
      <c r="H53" s="241"/>
    </row>
    <row r="54" spans="1:8" s="35" customFormat="1" ht="20.25" customHeight="1">
      <c r="A54" s="60" t="s">
        <v>52</v>
      </c>
      <c r="B54" s="241" t="s">
        <v>73</v>
      </c>
      <c r="C54" s="241"/>
      <c r="D54" s="241"/>
      <c r="E54" s="241"/>
      <c r="F54" s="241"/>
      <c r="G54" s="241"/>
      <c r="H54" s="241"/>
    </row>
    <row r="55" spans="1:8" s="35" customFormat="1" ht="43.5" customHeight="1">
      <c r="A55" s="60" t="s">
        <v>53</v>
      </c>
      <c r="B55" s="241" t="s">
        <v>80</v>
      </c>
      <c r="C55" s="241"/>
      <c r="D55" s="241"/>
      <c r="E55" s="241"/>
      <c r="F55" s="241"/>
      <c r="G55" s="241"/>
      <c r="H55" s="241"/>
    </row>
    <row r="56" spans="1:8" s="35" customFormat="1" ht="16.5">
      <c r="A56" s="60" t="s">
        <v>54</v>
      </c>
      <c r="B56" s="241" t="s">
        <v>74</v>
      </c>
      <c r="C56" s="241"/>
      <c r="D56" s="241"/>
      <c r="E56" s="241"/>
      <c r="F56" s="241"/>
      <c r="G56" s="241"/>
      <c r="H56" s="241"/>
    </row>
    <row r="57" spans="1:8" s="35" customFormat="1" ht="16.5">
      <c r="A57" s="60" t="s">
        <v>55</v>
      </c>
      <c r="B57" s="241" t="s">
        <v>65</v>
      </c>
      <c r="C57" s="241"/>
      <c r="D57" s="241"/>
      <c r="E57" s="241"/>
      <c r="F57" s="241"/>
      <c r="G57" s="241"/>
      <c r="H57" s="241"/>
    </row>
    <row r="58" spans="1:8" s="35" customFormat="1" ht="16.5">
      <c r="A58" s="60" t="s">
        <v>56</v>
      </c>
      <c r="B58" s="241" t="s">
        <v>75</v>
      </c>
      <c r="C58" s="241"/>
      <c r="D58" s="241"/>
      <c r="E58" s="241"/>
      <c r="F58" s="241"/>
      <c r="G58" s="241"/>
      <c r="H58" s="241"/>
    </row>
    <row r="59" spans="1:8" s="35" customFormat="1" ht="16.5">
      <c r="A59" s="60" t="s">
        <v>57</v>
      </c>
      <c r="B59" s="241" t="s">
        <v>76</v>
      </c>
      <c r="C59" s="241"/>
      <c r="D59" s="241"/>
      <c r="E59" s="241"/>
      <c r="F59" s="241"/>
      <c r="G59" s="241"/>
      <c r="H59" s="241"/>
    </row>
    <row r="60" spans="1:8" s="35" customFormat="1" ht="28.5" customHeight="1">
      <c r="A60" s="60" t="s">
        <v>58</v>
      </c>
      <c r="B60" s="241" t="s">
        <v>77</v>
      </c>
      <c r="C60" s="241"/>
      <c r="D60" s="241"/>
      <c r="E60" s="241"/>
      <c r="F60" s="241"/>
      <c r="G60" s="241"/>
      <c r="H60" s="241"/>
    </row>
    <row r="61" spans="1:8" s="35" customFormat="1" ht="16.5">
      <c r="A61" s="60" t="s">
        <v>59</v>
      </c>
      <c r="B61" s="241" t="s">
        <v>66</v>
      </c>
      <c r="C61" s="241"/>
      <c r="D61" s="241"/>
      <c r="E61" s="241"/>
      <c r="F61" s="241"/>
      <c r="G61" s="241"/>
      <c r="H61" s="241"/>
    </row>
    <row r="62" spans="1:8" s="35" customFormat="1" ht="16.5">
      <c r="A62" s="60" t="s">
        <v>60</v>
      </c>
      <c r="B62" s="241" t="s">
        <v>78</v>
      </c>
      <c r="C62" s="241"/>
      <c r="D62" s="241"/>
      <c r="E62" s="241"/>
      <c r="F62" s="241"/>
      <c r="G62" s="241"/>
      <c r="H62" s="241"/>
    </row>
    <row r="63" spans="1:13" s="35" customFormat="1" ht="14.25">
      <c r="A63" s="61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8" s="35" customFormat="1" ht="21" customHeight="1">
      <c r="A64" s="241" t="s">
        <v>105</v>
      </c>
      <c r="B64" s="241"/>
      <c r="C64" s="241"/>
      <c r="D64" s="241"/>
      <c r="E64" s="241"/>
      <c r="F64" s="241"/>
      <c r="G64" s="241"/>
      <c r="H64" s="241"/>
    </row>
    <row r="65" spans="1:8" ht="14.25">
      <c r="A65" s="240" t="s">
        <v>106</v>
      </c>
      <c r="B65" s="240"/>
      <c r="C65" s="240"/>
      <c r="D65" s="240"/>
      <c r="E65" s="240"/>
      <c r="F65" s="240"/>
      <c r="G65" s="240"/>
      <c r="H65" s="240"/>
    </row>
    <row r="66" ht="14.25">
      <c r="B66" s="64"/>
    </row>
    <row r="67" ht="14.25">
      <c r="B67" s="64"/>
    </row>
  </sheetData>
  <sheetProtection/>
  <mergeCells count="24">
    <mergeCell ref="B50:H50"/>
    <mergeCell ref="A1:B1"/>
    <mergeCell ref="B45:H45"/>
    <mergeCell ref="B46:H46"/>
    <mergeCell ref="B47:H47"/>
    <mergeCell ref="A3:D3"/>
    <mergeCell ref="G1:H1"/>
    <mergeCell ref="B52:H52"/>
    <mergeCell ref="B51:H51"/>
    <mergeCell ref="C2:D2"/>
    <mergeCell ref="B62:H62"/>
    <mergeCell ref="B53:H53"/>
    <mergeCell ref="B54:H54"/>
    <mergeCell ref="B55:H55"/>
    <mergeCell ref="B56:H56"/>
    <mergeCell ref="B48:H48"/>
    <mergeCell ref="B49:H49"/>
    <mergeCell ref="A65:H65"/>
    <mergeCell ref="A64:H64"/>
    <mergeCell ref="B57:H57"/>
    <mergeCell ref="B58:H58"/>
    <mergeCell ref="B59:H59"/>
    <mergeCell ref="B60:H60"/>
    <mergeCell ref="B61:H61"/>
  </mergeCells>
  <printOptions/>
  <pageMargins left="0.2362204724409449" right="0.2362204724409449" top="0.5905511811023623" bottom="0.3937007874015748" header="0.31496062992125984" footer="0.31496062992125984"/>
  <pageSetup fitToHeight="2" horizontalDpi="600" verticalDpi="600" orientation="landscape" paperSize="9" scale="50" r:id="rId1"/>
  <rowBreaks count="1" manualBreakCount="1">
    <brk id="4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view="pageBreakPreview" zoomScale="75" zoomScaleSheetLayoutView="75" zoomScalePageLayoutView="0" workbookViewId="0" topLeftCell="D1">
      <selection activeCell="B9" sqref="B9:E9"/>
    </sheetView>
  </sheetViews>
  <sheetFormatPr defaultColWidth="8" defaultRowHeight="14.25"/>
  <cols>
    <col min="1" max="1" width="4.69921875" style="1" customWidth="1"/>
    <col min="2" max="2" width="84.09765625" style="1" customWidth="1"/>
    <col min="3" max="3" width="16.5" style="1" customWidth="1"/>
    <col min="4" max="4" width="8" style="1" customWidth="1"/>
    <col min="5" max="5" width="8.69921875" style="1" customWidth="1"/>
    <col min="6" max="6" width="13.3984375" style="1" customWidth="1"/>
    <col min="7" max="7" width="12.69921875" style="1" hidden="1" customWidth="1"/>
    <col min="8" max="8" width="13.69921875" style="1" hidden="1" customWidth="1"/>
    <col min="9" max="9" width="12.59765625" style="1" customWidth="1"/>
    <col min="10" max="10" width="12" style="1" customWidth="1"/>
    <col min="11" max="11" width="13.8984375" style="1" customWidth="1"/>
    <col min="12" max="17" width="11.3984375" style="1" customWidth="1"/>
    <col min="18" max="18" width="14.3984375" style="1" customWidth="1"/>
    <col min="19" max="16384" width="8" style="1" customWidth="1"/>
  </cols>
  <sheetData>
    <row r="1" spans="8:17" ht="68.25" customHeight="1">
      <c r="H1" s="65" t="s">
        <v>154</v>
      </c>
      <c r="I1" s="65"/>
      <c r="J1" s="65"/>
      <c r="K1" s="65"/>
      <c r="L1" s="65"/>
      <c r="M1" s="245" t="s">
        <v>247</v>
      </c>
      <c r="N1" s="245"/>
      <c r="O1" s="245"/>
      <c r="P1" s="65"/>
      <c r="Q1" s="65"/>
    </row>
    <row r="2" spans="1:8" ht="59.25" customHeight="1">
      <c r="A2" s="272" t="s">
        <v>244</v>
      </c>
      <c r="B2" s="272"/>
      <c r="C2" s="272"/>
      <c r="D2" s="273"/>
      <c r="E2" s="273"/>
      <c r="F2" s="272"/>
      <c r="H2" s="107"/>
    </row>
    <row r="3" spans="1:18" ht="9.75" customHeight="1">
      <c r="A3" s="3"/>
      <c r="B3" s="3"/>
      <c r="C3" s="3"/>
      <c r="D3" s="3"/>
      <c r="E3" s="3"/>
      <c r="F3" s="3"/>
      <c r="G3" s="4"/>
      <c r="H3" s="106"/>
      <c r="I3" s="4"/>
      <c r="J3" s="4"/>
      <c r="K3" s="5"/>
      <c r="L3" s="5"/>
      <c r="M3" s="5"/>
      <c r="N3" s="5"/>
      <c r="O3" s="5"/>
      <c r="P3" s="5"/>
      <c r="Q3" s="5"/>
      <c r="R3" s="6"/>
    </row>
    <row r="4" spans="1:18" s="111" customFormat="1" ht="64.5" customHeight="1">
      <c r="A4" s="276" t="s">
        <v>82</v>
      </c>
      <c r="B4" s="263" t="s">
        <v>114</v>
      </c>
      <c r="C4" s="263" t="s">
        <v>115</v>
      </c>
      <c r="D4" s="275" t="s">
        <v>116</v>
      </c>
      <c r="E4" s="275"/>
      <c r="F4" s="263" t="s">
        <v>117</v>
      </c>
      <c r="G4" s="275" t="s">
        <v>118</v>
      </c>
      <c r="H4" s="275"/>
      <c r="I4" s="275"/>
      <c r="J4" s="275"/>
      <c r="K4" s="275"/>
      <c r="L4" s="275"/>
      <c r="M4" s="275"/>
      <c r="N4" s="275"/>
      <c r="O4" s="275"/>
      <c r="P4" s="275"/>
      <c r="Q4" s="109"/>
      <c r="R4" s="263" t="s">
        <v>152</v>
      </c>
    </row>
    <row r="5" spans="1:18" s="111" customFormat="1" ht="66" customHeight="1">
      <c r="A5" s="277"/>
      <c r="B5" s="264"/>
      <c r="C5" s="264"/>
      <c r="D5" s="112" t="s">
        <v>119</v>
      </c>
      <c r="E5" s="112" t="s">
        <v>120</v>
      </c>
      <c r="F5" s="264"/>
      <c r="G5" s="110" t="s">
        <v>84</v>
      </c>
      <c r="H5" s="110" t="s">
        <v>85</v>
      </c>
      <c r="I5" s="110" t="s">
        <v>86</v>
      </c>
      <c r="J5" s="110" t="s">
        <v>87</v>
      </c>
      <c r="K5" s="110" t="s">
        <v>121</v>
      </c>
      <c r="L5" s="110" t="s">
        <v>122</v>
      </c>
      <c r="M5" s="110" t="s">
        <v>123</v>
      </c>
      <c r="N5" s="110" t="s">
        <v>124</v>
      </c>
      <c r="O5" s="110" t="s">
        <v>125</v>
      </c>
      <c r="P5" s="110" t="s">
        <v>126</v>
      </c>
      <c r="Q5" s="110" t="s">
        <v>222</v>
      </c>
      <c r="R5" s="264"/>
    </row>
    <row r="6" spans="1:18" s="8" customFormat="1" ht="13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11</v>
      </c>
      <c r="M6" s="7">
        <v>11</v>
      </c>
      <c r="N6" s="7">
        <v>11</v>
      </c>
      <c r="O6" s="7">
        <v>11</v>
      </c>
      <c r="P6" s="7">
        <v>11</v>
      </c>
      <c r="Q6" s="7">
        <v>11</v>
      </c>
      <c r="R6" s="7">
        <v>12</v>
      </c>
    </row>
    <row r="7" spans="1:18" ht="15">
      <c r="A7" s="278" t="s">
        <v>36</v>
      </c>
      <c r="B7" s="274" t="s">
        <v>127</v>
      </c>
      <c r="C7" s="274"/>
      <c r="D7" s="274"/>
      <c r="E7" s="274"/>
      <c r="F7" s="9">
        <f>SUM(F8:F9)</f>
        <v>9283652</v>
      </c>
      <c r="G7" s="9">
        <f>SUM(G8:G9)</f>
        <v>1111402</v>
      </c>
      <c r="H7" s="9">
        <f>SUM(H8:H9)</f>
        <v>3162000</v>
      </c>
      <c r="I7" s="9">
        <f>SUM(I8:I9)</f>
        <v>1188500</v>
      </c>
      <c r="J7" s="9">
        <f>SUM(J8:J9)</f>
        <v>621750</v>
      </c>
      <c r="K7" s="9">
        <f aca="true" t="shared" si="0" ref="K7:P7">SUM(K8:K9)</f>
        <v>1000000</v>
      </c>
      <c r="L7" s="9">
        <f t="shared" si="0"/>
        <v>650000</v>
      </c>
      <c r="M7" s="9">
        <f t="shared" si="0"/>
        <v>700000</v>
      </c>
      <c r="N7" s="9">
        <f t="shared" si="0"/>
        <v>850000</v>
      </c>
      <c r="O7" s="9">
        <f t="shared" si="0"/>
        <v>0</v>
      </c>
      <c r="P7" s="9">
        <f t="shared" si="0"/>
        <v>0</v>
      </c>
      <c r="Q7" s="9">
        <f>SUM(Q8:Q9)</f>
        <v>0</v>
      </c>
      <c r="R7" s="121">
        <f>SUM(R8:R9)</f>
        <v>5010250</v>
      </c>
    </row>
    <row r="8" spans="1:18" ht="14.25">
      <c r="A8" s="279"/>
      <c r="B8" s="268" t="s">
        <v>128</v>
      </c>
      <c r="C8" s="268"/>
      <c r="D8" s="268"/>
      <c r="E8" s="268"/>
      <c r="F8" s="10">
        <f>SUM(G8:P8)</f>
        <v>365250</v>
      </c>
      <c r="G8" s="11">
        <f>G62</f>
        <v>0</v>
      </c>
      <c r="H8" s="11">
        <f>H62</f>
        <v>0</v>
      </c>
      <c r="I8" s="11">
        <f>I62</f>
        <v>243500</v>
      </c>
      <c r="J8" s="11">
        <f>J62</f>
        <v>121750</v>
      </c>
      <c r="K8" s="11">
        <f aca="true" t="shared" si="1" ref="K8:P8">K62</f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>Q62</f>
        <v>0</v>
      </c>
      <c r="R8" s="125">
        <f>SUM(I8:Q8)</f>
        <v>365250</v>
      </c>
    </row>
    <row r="9" spans="1:18" ht="14.25">
      <c r="A9" s="280"/>
      <c r="B9" s="268" t="s">
        <v>129</v>
      </c>
      <c r="C9" s="268"/>
      <c r="D9" s="268"/>
      <c r="E9" s="268"/>
      <c r="F9" s="10">
        <f aca="true" t="shared" si="2" ref="F9:L9">F12+F63</f>
        <v>8918402</v>
      </c>
      <c r="G9" s="10">
        <f t="shared" si="2"/>
        <v>1111402</v>
      </c>
      <c r="H9" s="10">
        <f t="shared" si="2"/>
        <v>3162000</v>
      </c>
      <c r="I9" s="10">
        <f t="shared" si="2"/>
        <v>945000</v>
      </c>
      <c r="J9" s="10">
        <f t="shared" si="2"/>
        <v>500000</v>
      </c>
      <c r="K9" s="10">
        <f t="shared" si="2"/>
        <v>1000000</v>
      </c>
      <c r="L9" s="10">
        <f t="shared" si="2"/>
        <v>650000</v>
      </c>
      <c r="M9" s="10">
        <f>M12+M27+M36+M63</f>
        <v>700000</v>
      </c>
      <c r="N9" s="10">
        <f>N12+N27+N36+N63</f>
        <v>850000</v>
      </c>
      <c r="O9" s="10">
        <f>O12+O27+O36+O63</f>
        <v>0</v>
      </c>
      <c r="P9" s="10">
        <f>P12+P27+P36+P63</f>
        <v>0</v>
      </c>
      <c r="Q9" s="10">
        <f>Q12+Q27+Q36+Q63</f>
        <v>0</v>
      </c>
      <c r="R9" s="125">
        <f>SUM(I9:Q9)</f>
        <v>4645000</v>
      </c>
    </row>
    <row r="10" spans="1:18" ht="15">
      <c r="A10" s="251" t="s">
        <v>37</v>
      </c>
      <c r="B10" s="13" t="s">
        <v>130</v>
      </c>
      <c r="C10" s="14"/>
      <c r="D10" s="14"/>
      <c r="E10" s="15"/>
      <c r="F10" s="10">
        <f>SUM(G10:P10)</f>
        <v>8918402</v>
      </c>
      <c r="G10" s="9">
        <f>SUM(G11:G12)</f>
        <v>1111402</v>
      </c>
      <c r="H10" s="9">
        <f>SUM(H11:H12)</f>
        <v>3162000</v>
      </c>
      <c r="I10" s="9">
        <f>SUM(I11:I12)</f>
        <v>945000</v>
      </c>
      <c r="J10" s="9">
        <f>SUM(J11:J12)</f>
        <v>500000</v>
      </c>
      <c r="K10" s="9">
        <f aca="true" t="shared" si="3" ref="K10:P10">SUM(K11:K12)</f>
        <v>1000000</v>
      </c>
      <c r="L10" s="9">
        <f t="shared" si="3"/>
        <v>650000</v>
      </c>
      <c r="M10" s="9">
        <f t="shared" si="3"/>
        <v>700000</v>
      </c>
      <c r="N10" s="9">
        <f t="shared" si="3"/>
        <v>850000</v>
      </c>
      <c r="O10" s="9">
        <f t="shared" si="3"/>
        <v>0</v>
      </c>
      <c r="P10" s="9">
        <f t="shared" si="3"/>
        <v>0</v>
      </c>
      <c r="Q10" s="9">
        <f>SUM(Q11:Q12)</f>
        <v>0</v>
      </c>
      <c r="R10" s="121">
        <f>R13+R34+R25</f>
        <v>4645000</v>
      </c>
    </row>
    <row r="11" spans="1:18" ht="14.25">
      <c r="A11" s="252"/>
      <c r="B11" s="16" t="s">
        <v>128</v>
      </c>
      <c r="C11" s="17"/>
      <c r="D11" s="17"/>
      <c r="E11" s="18"/>
      <c r="F11" s="11">
        <f aca="true" t="shared" si="4" ref="F11:Q11">F14+F26+F35</f>
        <v>0</v>
      </c>
      <c r="G11" s="11">
        <f t="shared" si="4"/>
        <v>0</v>
      </c>
      <c r="H11" s="11">
        <f t="shared" si="4"/>
        <v>0</v>
      </c>
      <c r="I11" s="11">
        <f t="shared" si="4"/>
        <v>0</v>
      </c>
      <c r="J11" s="11">
        <f t="shared" si="4"/>
        <v>0</v>
      </c>
      <c r="K11" s="11">
        <f t="shared" si="4"/>
        <v>0</v>
      </c>
      <c r="L11" s="11">
        <f t="shared" si="4"/>
        <v>0</v>
      </c>
      <c r="M11" s="11">
        <f t="shared" si="4"/>
        <v>0</v>
      </c>
      <c r="N11" s="11">
        <f t="shared" si="4"/>
        <v>0</v>
      </c>
      <c r="O11" s="11">
        <f t="shared" si="4"/>
        <v>0</v>
      </c>
      <c r="P11" s="11">
        <f t="shared" si="4"/>
        <v>0</v>
      </c>
      <c r="Q11" s="11">
        <f t="shared" si="4"/>
        <v>0</v>
      </c>
      <c r="R11" s="121">
        <f>R14+R35</f>
        <v>0</v>
      </c>
    </row>
    <row r="12" spans="1:18" ht="14.25">
      <c r="A12" s="259"/>
      <c r="B12" s="16" t="s">
        <v>129</v>
      </c>
      <c r="C12" s="17"/>
      <c r="D12" s="17"/>
      <c r="E12" s="18"/>
      <c r="F12" s="11">
        <f aca="true" t="shared" si="5" ref="F12:Q12">F15+F27+F36</f>
        <v>8918402</v>
      </c>
      <c r="G12" s="11">
        <f t="shared" si="5"/>
        <v>1111402</v>
      </c>
      <c r="H12" s="11">
        <f t="shared" si="5"/>
        <v>3162000</v>
      </c>
      <c r="I12" s="11">
        <f t="shared" si="5"/>
        <v>945000</v>
      </c>
      <c r="J12" s="11">
        <f t="shared" si="5"/>
        <v>500000</v>
      </c>
      <c r="K12" s="11">
        <f t="shared" si="5"/>
        <v>1000000</v>
      </c>
      <c r="L12" s="11">
        <f t="shared" si="5"/>
        <v>650000</v>
      </c>
      <c r="M12" s="11">
        <f t="shared" si="5"/>
        <v>700000</v>
      </c>
      <c r="N12" s="11">
        <f t="shared" si="5"/>
        <v>850000</v>
      </c>
      <c r="O12" s="11">
        <f t="shared" si="5"/>
        <v>0</v>
      </c>
      <c r="P12" s="11">
        <f t="shared" si="5"/>
        <v>0</v>
      </c>
      <c r="Q12" s="11">
        <f t="shared" si="5"/>
        <v>0</v>
      </c>
      <c r="R12" s="121">
        <f>R15+R36+R27</f>
        <v>4170000</v>
      </c>
    </row>
    <row r="13" spans="1:18" ht="33" customHeight="1">
      <c r="A13" s="260" t="s">
        <v>131</v>
      </c>
      <c r="B13" s="269" t="s">
        <v>132</v>
      </c>
      <c r="C13" s="270"/>
      <c r="D13" s="270"/>
      <c r="E13" s="271"/>
      <c r="F13" s="10">
        <f>SUM(F14:F15)</f>
        <v>8218009</v>
      </c>
      <c r="G13" s="9">
        <f>G14+G15</f>
        <v>991009</v>
      </c>
      <c r="H13" s="9">
        <f aca="true" t="shared" si="6" ref="H13:P13">H14+H15</f>
        <v>3057000</v>
      </c>
      <c r="I13" s="9">
        <f t="shared" si="6"/>
        <v>670000</v>
      </c>
      <c r="J13" s="9">
        <f t="shared" si="6"/>
        <v>300000</v>
      </c>
      <c r="K13" s="9">
        <f t="shared" si="6"/>
        <v>1000000</v>
      </c>
      <c r="L13" s="9">
        <f t="shared" si="6"/>
        <v>650000</v>
      </c>
      <c r="M13" s="9">
        <f t="shared" si="6"/>
        <v>700000</v>
      </c>
      <c r="N13" s="9">
        <f t="shared" si="6"/>
        <v>850000</v>
      </c>
      <c r="O13" s="9">
        <f t="shared" si="6"/>
        <v>0</v>
      </c>
      <c r="P13" s="9">
        <f t="shared" si="6"/>
        <v>0</v>
      </c>
      <c r="Q13" s="9">
        <f>Q14+Q15</f>
        <v>0</v>
      </c>
      <c r="R13" s="121">
        <f>SUM(I13:Q13)</f>
        <v>4170000</v>
      </c>
    </row>
    <row r="14" spans="1:18" ht="14.25">
      <c r="A14" s="261"/>
      <c r="B14" s="265" t="s">
        <v>128</v>
      </c>
      <c r="C14" s="266"/>
      <c r="D14" s="266"/>
      <c r="E14" s="267"/>
      <c r="F14" s="10">
        <f>SUM(G14:Q14)</f>
        <v>0</v>
      </c>
      <c r="G14" s="10">
        <f>G17+G20+G23</f>
        <v>0</v>
      </c>
      <c r="H14" s="10">
        <f aca="true" t="shared" si="7" ref="H14:Q14">H17+H20+H23</f>
        <v>0</v>
      </c>
      <c r="I14" s="10">
        <f t="shared" si="7"/>
        <v>0</v>
      </c>
      <c r="J14" s="10">
        <f t="shared" si="7"/>
        <v>0</v>
      </c>
      <c r="K14" s="10">
        <f t="shared" si="7"/>
        <v>0</v>
      </c>
      <c r="L14" s="10">
        <f t="shared" si="7"/>
        <v>0</v>
      </c>
      <c r="M14" s="10">
        <f t="shared" si="7"/>
        <v>0</v>
      </c>
      <c r="N14" s="10">
        <f t="shared" si="7"/>
        <v>0</v>
      </c>
      <c r="O14" s="10">
        <f t="shared" si="7"/>
        <v>0</v>
      </c>
      <c r="P14" s="10">
        <f t="shared" si="7"/>
        <v>0</v>
      </c>
      <c r="Q14" s="10">
        <f t="shared" si="7"/>
        <v>0</v>
      </c>
      <c r="R14" s="125">
        <f>SUM(I14:Q14)</f>
        <v>0</v>
      </c>
    </row>
    <row r="15" spans="1:18" ht="14.25">
      <c r="A15" s="262"/>
      <c r="B15" s="265" t="s">
        <v>129</v>
      </c>
      <c r="C15" s="266"/>
      <c r="D15" s="266"/>
      <c r="E15" s="267"/>
      <c r="F15" s="10">
        <f>SUM(G15:Q15)</f>
        <v>8218009</v>
      </c>
      <c r="G15" s="10">
        <f>G18+G21+G24</f>
        <v>991009</v>
      </c>
      <c r="H15" s="10">
        <f aca="true" t="shared" si="8" ref="H15:Q15">H18+H21+H24</f>
        <v>3057000</v>
      </c>
      <c r="I15" s="10">
        <f t="shared" si="8"/>
        <v>670000</v>
      </c>
      <c r="J15" s="10">
        <f t="shared" si="8"/>
        <v>300000</v>
      </c>
      <c r="K15" s="10">
        <f t="shared" si="8"/>
        <v>1000000</v>
      </c>
      <c r="L15" s="10">
        <f t="shared" si="8"/>
        <v>650000</v>
      </c>
      <c r="M15" s="10">
        <f t="shared" si="8"/>
        <v>700000</v>
      </c>
      <c r="N15" s="10">
        <f t="shared" si="8"/>
        <v>850000</v>
      </c>
      <c r="O15" s="10">
        <f t="shared" si="8"/>
        <v>0</v>
      </c>
      <c r="P15" s="10">
        <f t="shared" si="8"/>
        <v>0</v>
      </c>
      <c r="Q15" s="10">
        <f t="shared" si="8"/>
        <v>0</v>
      </c>
      <c r="R15" s="126">
        <f>SUM(I15:Q15)</f>
        <v>4170000</v>
      </c>
    </row>
    <row r="16" spans="1:18" ht="30" customHeight="1">
      <c r="A16" s="251" t="s">
        <v>133</v>
      </c>
      <c r="B16" s="23" t="s">
        <v>136</v>
      </c>
      <c r="C16" s="254" t="s">
        <v>134</v>
      </c>
      <c r="D16" s="251">
        <v>2010</v>
      </c>
      <c r="E16" s="251">
        <v>2018</v>
      </c>
      <c r="F16" s="10">
        <f aca="true" t="shared" si="9" ref="F16:K16">SUM(F17:F18)</f>
        <v>3687072</v>
      </c>
      <c r="G16" s="9">
        <f t="shared" si="9"/>
        <v>170072</v>
      </c>
      <c r="H16" s="9">
        <f t="shared" si="9"/>
        <v>17000</v>
      </c>
      <c r="I16" s="9">
        <f t="shared" si="9"/>
        <v>0</v>
      </c>
      <c r="J16" s="9">
        <f t="shared" si="9"/>
        <v>300000</v>
      </c>
      <c r="K16" s="9">
        <f t="shared" si="9"/>
        <v>1000000</v>
      </c>
      <c r="L16" s="9">
        <f aca="true" t="shared" si="10" ref="L16:Q16">SUM(L17:L18)</f>
        <v>650000</v>
      </c>
      <c r="M16" s="9">
        <f t="shared" si="10"/>
        <v>700000</v>
      </c>
      <c r="N16" s="9">
        <f t="shared" si="10"/>
        <v>850000</v>
      </c>
      <c r="O16" s="9">
        <f t="shared" si="10"/>
        <v>0</v>
      </c>
      <c r="P16" s="9">
        <f t="shared" si="10"/>
        <v>0</v>
      </c>
      <c r="Q16" s="9">
        <f t="shared" si="10"/>
        <v>0</v>
      </c>
      <c r="R16" s="121">
        <f>SUM(I16:Q16)</f>
        <v>3500000</v>
      </c>
    </row>
    <row r="17" spans="1:18" ht="14.25">
      <c r="A17" s="252"/>
      <c r="B17" s="16" t="s">
        <v>128</v>
      </c>
      <c r="C17" s="249"/>
      <c r="D17" s="252"/>
      <c r="E17" s="252"/>
      <c r="F17" s="10">
        <f>SUM(G17:P17)</f>
        <v>0</v>
      </c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2"/>
      <c r="R17" s="116"/>
    </row>
    <row r="18" spans="1:18" ht="14.25">
      <c r="A18" s="259"/>
      <c r="B18" s="16" t="s">
        <v>129</v>
      </c>
      <c r="C18" s="250"/>
      <c r="D18" s="253"/>
      <c r="E18" s="253"/>
      <c r="F18" s="10">
        <f>SUM(G18:P18)</f>
        <v>3687072</v>
      </c>
      <c r="G18" s="21">
        <v>170072</v>
      </c>
      <c r="H18" s="21">
        <v>17000</v>
      </c>
      <c r="I18" s="21">
        <v>0</v>
      </c>
      <c r="J18" s="21">
        <v>300000</v>
      </c>
      <c r="K18" s="21">
        <v>1000000</v>
      </c>
      <c r="L18" s="21">
        <v>650000</v>
      </c>
      <c r="M18" s="21">
        <v>700000</v>
      </c>
      <c r="N18" s="21">
        <v>850000</v>
      </c>
      <c r="O18" s="22"/>
      <c r="P18" s="22"/>
      <c r="Q18" s="22"/>
      <c r="R18" s="122"/>
    </row>
    <row r="19" spans="1:18" ht="30.75" customHeight="1">
      <c r="A19" s="251" t="s">
        <v>135</v>
      </c>
      <c r="B19" s="23" t="s">
        <v>137</v>
      </c>
      <c r="C19" s="254" t="s">
        <v>134</v>
      </c>
      <c r="D19" s="251">
        <v>2010</v>
      </c>
      <c r="E19" s="251">
        <v>2013</v>
      </c>
      <c r="F19" s="10">
        <f>SUM(F20:F21)</f>
        <v>2038959</v>
      </c>
      <c r="G19" s="9">
        <f>SUM(G20:G21)</f>
        <v>548959</v>
      </c>
      <c r="H19" s="9">
        <f aca="true" t="shared" si="11" ref="H19:Q19">SUM(H20:H21)</f>
        <v>940000</v>
      </c>
      <c r="I19" s="9">
        <f t="shared" si="11"/>
        <v>550000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9">
        <f t="shared" si="11"/>
        <v>0</v>
      </c>
      <c r="N19" s="9">
        <f t="shared" si="11"/>
        <v>0</v>
      </c>
      <c r="O19" s="9">
        <f t="shared" si="11"/>
        <v>0</v>
      </c>
      <c r="P19" s="9">
        <f t="shared" si="11"/>
        <v>0</v>
      </c>
      <c r="Q19" s="9">
        <f t="shared" si="11"/>
        <v>0</v>
      </c>
      <c r="R19" s="121">
        <f>SUM(I19:Q19)</f>
        <v>550000</v>
      </c>
    </row>
    <row r="20" spans="1:18" ht="14.25">
      <c r="A20" s="252"/>
      <c r="B20" s="16" t="s">
        <v>128</v>
      </c>
      <c r="C20" s="249"/>
      <c r="D20" s="252"/>
      <c r="E20" s="252"/>
      <c r="F20" s="10">
        <f>SUM(G20:P20)</f>
        <v>0</v>
      </c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2"/>
      <c r="R20" s="116"/>
    </row>
    <row r="21" spans="1:18" ht="14.25">
      <c r="A21" s="259"/>
      <c r="B21" s="16" t="s">
        <v>129</v>
      </c>
      <c r="C21" s="250"/>
      <c r="D21" s="253"/>
      <c r="E21" s="253"/>
      <c r="F21" s="10">
        <f>SUM(G21:P21)</f>
        <v>2038959</v>
      </c>
      <c r="G21" s="21">
        <v>548959</v>
      </c>
      <c r="H21" s="21">
        <v>940000</v>
      </c>
      <c r="I21" s="21">
        <v>550000</v>
      </c>
      <c r="J21" s="21"/>
      <c r="K21" s="22"/>
      <c r="L21" s="22"/>
      <c r="M21" s="22"/>
      <c r="N21" s="22"/>
      <c r="O21" s="22"/>
      <c r="P21" s="22"/>
      <c r="Q21" s="22"/>
      <c r="R21" s="122"/>
    </row>
    <row r="22" spans="1:18" ht="126" customHeight="1">
      <c r="A22" s="251" t="s">
        <v>243</v>
      </c>
      <c r="B22" s="108" t="s">
        <v>234</v>
      </c>
      <c r="C22" s="254" t="s">
        <v>134</v>
      </c>
      <c r="D22" s="251">
        <v>2010</v>
      </c>
      <c r="E22" s="251">
        <v>2013</v>
      </c>
      <c r="F22" s="10">
        <f>SUM(F23:F24)</f>
        <v>2491978</v>
      </c>
      <c r="G22" s="9">
        <f>SUM(G23:G24)</f>
        <v>271978</v>
      </c>
      <c r="H22" s="9">
        <f>SUM(H23:H24)</f>
        <v>2100000</v>
      </c>
      <c r="I22" s="9">
        <f>SUM(I23:I24)</f>
        <v>120000</v>
      </c>
      <c r="J22" s="9">
        <f>SUM(J23:J24)</f>
        <v>0</v>
      </c>
      <c r="K22" s="20"/>
      <c r="L22" s="20"/>
      <c r="M22" s="20"/>
      <c r="N22" s="20"/>
      <c r="O22" s="20"/>
      <c r="P22" s="20"/>
      <c r="Q22" s="20"/>
      <c r="R22" s="121">
        <f>SUM(I22:Q22)</f>
        <v>120000</v>
      </c>
    </row>
    <row r="23" spans="1:18" ht="14.25" customHeight="1">
      <c r="A23" s="252"/>
      <c r="B23" s="16" t="s">
        <v>128</v>
      </c>
      <c r="C23" s="249"/>
      <c r="D23" s="252"/>
      <c r="E23" s="252"/>
      <c r="F23" s="10">
        <f>SUM(G23:P23)</f>
        <v>0</v>
      </c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16"/>
    </row>
    <row r="24" spans="1:18" ht="14.25" customHeight="1">
      <c r="A24" s="253"/>
      <c r="B24" s="16" t="s">
        <v>129</v>
      </c>
      <c r="C24" s="250"/>
      <c r="D24" s="253"/>
      <c r="E24" s="253"/>
      <c r="F24" s="10">
        <f>SUM(G24:Q24)</f>
        <v>2491978</v>
      </c>
      <c r="G24" s="21">
        <v>271978</v>
      </c>
      <c r="H24" s="21">
        <v>2100000</v>
      </c>
      <c r="I24" s="21">
        <v>120000</v>
      </c>
      <c r="J24" s="21"/>
      <c r="K24" s="22"/>
      <c r="L24" s="22"/>
      <c r="M24" s="22"/>
      <c r="N24" s="22"/>
      <c r="O24" s="22"/>
      <c r="P24" s="22"/>
      <c r="Q24" s="22"/>
      <c r="R24" s="122"/>
    </row>
    <row r="25" spans="1:18" ht="33" customHeight="1">
      <c r="A25" s="260" t="s">
        <v>139</v>
      </c>
      <c r="B25" s="269" t="s">
        <v>140</v>
      </c>
      <c r="C25" s="270"/>
      <c r="D25" s="270"/>
      <c r="E25" s="271"/>
      <c r="F25" s="10">
        <f aca="true" t="shared" si="12" ref="F25:F38">SUM(G25:P25)</f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46"/>
    </row>
    <row r="26" spans="1:18" ht="14.25">
      <c r="A26" s="261"/>
      <c r="B26" s="265" t="s">
        <v>128</v>
      </c>
      <c r="C26" s="266"/>
      <c r="D26" s="266"/>
      <c r="E26" s="267"/>
      <c r="F26" s="10">
        <f t="shared" si="12"/>
        <v>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47"/>
    </row>
    <row r="27" spans="1:18" ht="14.25">
      <c r="A27" s="262"/>
      <c r="B27" s="265" t="s">
        <v>129</v>
      </c>
      <c r="C27" s="266"/>
      <c r="D27" s="266"/>
      <c r="E27" s="267"/>
      <c r="F27" s="10">
        <f t="shared" si="12"/>
        <v>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48"/>
    </row>
    <row r="28" spans="1:18" ht="15">
      <c r="A28" s="251"/>
      <c r="B28" s="13" t="s">
        <v>141</v>
      </c>
      <c r="C28" s="254"/>
      <c r="D28" s="251"/>
      <c r="E28" s="251"/>
      <c r="F28" s="10">
        <f t="shared" si="12"/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46"/>
    </row>
    <row r="29" spans="1:18" ht="14.25">
      <c r="A29" s="252"/>
      <c r="B29" s="16" t="s">
        <v>128</v>
      </c>
      <c r="C29" s="249"/>
      <c r="D29" s="252"/>
      <c r="E29" s="252"/>
      <c r="F29" s="10">
        <f t="shared" si="12"/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47"/>
    </row>
    <row r="30" spans="1:18" ht="14.25">
      <c r="A30" s="259"/>
      <c r="B30" s="16" t="s">
        <v>129</v>
      </c>
      <c r="C30" s="250"/>
      <c r="D30" s="253"/>
      <c r="E30" s="253"/>
      <c r="F30" s="10">
        <f t="shared" si="12"/>
        <v>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48"/>
    </row>
    <row r="31" spans="1:18" ht="15">
      <c r="A31" s="251"/>
      <c r="B31" s="13" t="s">
        <v>141</v>
      </c>
      <c r="C31" s="254"/>
      <c r="D31" s="251"/>
      <c r="E31" s="251"/>
      <c r="F31" s="10">
        <f t="shared" si="12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46"/>
    </row>
    <row r="32" spans="1:18" ht="14.25">
      <c r="A32" s="252"/>
      <c r="B32" s="16" t="s">
        <v>128</v>
      </c>
      <c r="C32" s="249"/>
      <c r="D32" s="252"/>
      <c r="E32" s="252"/>
      <c r="F32" s="10">
        <f t="shared" si="12"/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47"/>
    </row>
    <row r="33" spans="1:18" ht="14.25">
      <c r="A33" s="259"/>
      <c r="B33" s="16" t="s">
        <v>129</v>
      </c>
      <c r="C33" s="250"/>
      <c r="D33" s="253"/>
      <c r="E33" s="253"/>
      <c r="F33" s="10">
        <f t="shared" si="12"/>
        <v>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55"/>
    </row>
    <row r="34" spans="1:18" ht="25.5" customHeight="1">
      <c r="A34" s="260" t="s">
        <v>142</v>
      </c>
      <c r="B34" s="269" t="s">
        <v>143</v>
      </c>
      <c r="C34" s="270"/>
      <c r="D34" s="270"/>
      <c r="E34" s="271"/>
      <c r="F34" s="10">
        <f>SUM(F35:F36)</f>
        <v>700393</v>
      </c>
      <c r="G34" s="9">
        <f>G35+G36</f>
        <v>120393</v>
      </c>
      <c r="H34" s="9">
        <f aca="true" t="shared" si="13" ref="H34:Q34">H35+H36</f>
        <v>105000</v>
      </c>
      <c r="I34" s="9">
        <f t="shared" si="13"/>
        <v>275000</v>
      </c>
      <c r="J34" s="9">
        <f t="shared" si="13"/>
        <v>200000</v>
      </c>
      <c r="K34" s="9">
        <f t="shared" si="13"/>
        <v>0</v>
      </c>
      <c r="L34" s="9">
        <f t="shared" si="13"/>
        <v>0</v>
      </c>
      <c r="M34" s="9">
        <f t="shared" si="13"/>
        <v>0</v>
      </c>
      <c r="N34" s="9">
        <f t="shared" si="13"/>
        <v>0</v>
      </c>
      <c r="O34" s="9">
        <f t="shared" si="13"/>
        <v>0</v>
      </c>
      <c r="P34" s="9">
        <f t="shared" si="13"/>
        <v>0</v>
      </c>
      <c r="Q34" s="127">
        <f t="shared" si="13"/>
        <v>0</v>
      </c>
      <c r="R34" s="121">
        <f>SUM(I34:Q34)</f>
        <v>475000</v>
      </c>
    </row>
    <row r="35" spans="1:18" ht="14.25">
      <c r="A35" s="261"/>
      <c r="B35" s="265" t="s">
        <v>128</v>
      </c>
      <c r="C35" s="266"/>
      <c r="D35" s="266"/>
      <c r="E35" s="267"/>
      <c r="F35" s="10">
        <f aca="true" t="shared" si="14" ref="F35:Q35">F38+F41+F47</f>
        <v>0</v>
      </c>
      <c r="G35" s="10">
        <f t="shared" si="14"/>
        <v>0</v>
      </c>
      <c r="H35" s="10">
        <f t="shared" si="14"/>
        <v>0</v>
      </c>
      <c r="I35" s="10">
        <f t="shared" si="14"/>
        <v>0</v>
      </c>
      <c r="J35" s="10">
        <f t="shared" si="14"/>
        <v>0</v>
      </c>
      <c r="K35" s="10">
        <f t="shared" si="14"/>
        <v>0</v>
      </c>
      <c r="L35" s="10">
        <f t="shared" si="14"/>
        <v>0</v>
      </c>
      <c r="M35" s="10">
        <f t="shared" si="14"/>
        <v>0</v>
      </c>
      <c r="N35" s="10">
        <f t="shared" si="14"/>
        <v>0</v>
      </c>
      <c r="O35" s="10">
        <f t="shared" si="14"/>
        <v>0</v>
      </c>
      <c r="P35" s="10">
        <f t="shared" si="14"/>
        <v>0</v>
      </c>
      <c r="Q35" s="128">
        <f t="shared" si="14"/>
        <v>0</v>
      </c>
      <c r="R35" s="125"/>
    </row>
    <row r="36" spans="1:18" ht="14.25">
      <c r="A36" s="262"/>
      <c r="B36" s="265" t="s">
        <v>129</v>
      </c>
      <c r="C36" s="266"/>
      <c r="D36" s="266"/>
      <c r="E36" s="267"/>
      <c r="F36" s="10">
        <f>F39+F42+F48+F45+F51+F57+F60+F54</f>
        <v>700393</v>
      </c>
      <c r="G36" s="10">
        <f>G39+G42+G48+G45+G51+G57+G60+G54</f>
        <v>120393</v>
      </c>
      <c r="H36" s="10">
        <f aca="true" t="shared" si="15" ref="H36:Q36">H39+H42+H48+H45+H51+H57+H60+H54</f>
        <v>105000</v>
      </c>
      <c r="I36" s="10">
        <f t="shared" si="15"/>
        <v>275000</v>
      </c>
      <c r="J36" s="10">
        <f t="shared" si="15"/>
        <v>200000</v>
      </c>
      <c r="K36" s="10">
        <f t="shared" si="15"/>
        <v>0</v>
      </c>
      <c r="L36" s="10">
        <f t="shared" si="15"/>
        <v>0</v>
      </c>
      <c r="M36" s="10">
        <f t="shared" si="15"/>
        <v>0</v>
      </c>
      <c r="N36" s="10">
        <f t="shared" si="15"/>
        <v>0</v>
      </c>
      <c r="O36" s="10">
        <f t="shared" si="15"/>
        <v>0</v>
      </c>
      <c r="P36" s="10">
        <f t="shared" si="15"/>
        <v>0</v>
      </c>
      <c r="Q36" s="128">
        <f t="shared" si="15"/>
        <v>0</v>
      </c>
      <c r="R36" s="125"/>
    </row>
    <row r="37" spans="1:18" ht="36" customHeight="1">
      <c r="A37" s="251" t="s">
        <v>144</v>
      </c>
      <c r="B37" s="19" t="s">
        <v>235</v>
      </c>
      <c r="C37" s="254" t="s">
        <v>134</v>
      </c>
      <c r="D37" s="251">
        <v>2010</v>
      </c>
      <c r="E37" s="251">
        <v>2014</v>
      </c>
      <c r="F37" s="10">
        <f t="shared" si="12"/>
        <v>97100</v>
      </c>
      <c r="G37" s="9">
        <f>SUM(G38:G39)</f>
        <v>47100</v>
      </c>
      <c r="H37" s="9">
        <f>SUM(H38:H39)</f>
        <v>0</v>
      </c>
      <c r="I37" s="9">
        <f>SUM(I38:I39)</f>
        <v>0</v>
      </c>
      <c r="J37" s="9">
        <f>SUM(J38:J39)</f>
        <v>50000</v>
      </c>
      <c r="K37" s="20"/>
      <c r="L37" s="20"/>
      <c r="M37" s="20"/>
      <c r="N37" s="20"/>
      <c r="O37" s="20"/>
      <c r="P37" s="20"/>
      <c r="Q37" s="129"/>
      <c r="R37" s="121">
        <f>SUM(I37:Q37)</f>
        <v>50000</v>
      </c>
    </row>
    <row r="38" spans="1:18" ht="14.25">
      <c r="A38" s="252"/>
      <c r="B38" s="16" t="s">
        <v>128</v>
      </c>
      <c r="C38" s="249"/>
      <c r="D38" s="252"/>
      <c r="E38" s="252"/>
      <c r="F38" s="10">
        <f t="shared" si="12"/>
        <v>0</v>
      </c>
      <c r="G38" s="10">
        <f>SUM(H38:R38)</f>
        <v>0</v>
      </c>
      <c r="H38" s="10">
        <f>SUM(I38:S38)</f>
        <v>0</v>
      </c>
      <c r="I38" s="11"/>
      <c r="J38" s="11"/>
      <c r="K38" s="12"/>
      <c r="L38" s="12"/>
      <c r="M38" s="12"/>
      <c r="N38" s="12"/>
      <c r="O38" s="12"/>
      <c r="P38" s="12"/>
      <c r="Q38" s="130"/>
      <c r="R38" s="125"/>
    </row>
    <row r="39" spans="1:18" ht="21" customHeight="1">
      <c r="A39" s="259"/>
      <c r="B39" s="16" t="s">
        <v>129</v>
      </c>
      <c r="C39" s="250"/>
      <c r="D39" s="253"/>
      <c r="E39" s="253"/>
      <c r="F39" s="21">
        <f>SUM(G39:Q39)</f>
        <v>97100</v>
      </c>
      <c r="G39" s="21">
        <v>47100</v>
      </c>
      <c r="H39" s="21"/>
      <c r="I39" s="21">
        <v>0</v>
      </c>
      <c r="J39" s="21">
        <v>50000</v>
      </c>
      <c r="K39" s="22"/>
      <c r="L39" s="22"/>
      <c r="M39" s="22"/>
      <c r="N39" s="22"/>
      <c r="O39" s="22"/>
      <c r="P39" s="22"/>
      <c r="Q39" s="131"/>
      <c r="R39" s="125"/>
    </row>
    <row r="40" spans="1:18" ht="25.5" customHeight="1">
      <c r="A40" s="251" t="s">
        <v>223</v>
      </c>
      <c r="B40" s="23" t="s">
        <v>155</v>
      </c>
      <c r="C40" s="254" t="s">
        <v>134</v>
      </c>
      <c r="D40" s="251">
        <v>2011</v>
      </c>
      <c r="E40" s="251">
        <v>2013</v>
      </c>
      <c r="F40" s="10">
        <f>SUM(G40:P40)</f>
        <v>155000</v>
      </c>
      <c r="G40" s="9">
        <f aca="true" t="shared" si="16" ref="G40:Q40">SUM(G41:G42)</f>
        <v>30000</v>
      </c>
      <c r="H40" s="9">
        <f t="shared" si="16"/>
        <v>90000</v>
      </c>
      <c r="I40" s="9">
        <f t="shared" si="16"/>
        <v>35000</v>
      </c>
      <c r="J40" s="9">
        <f t="shared" si="16"/>
        <v>0</v>
      </c>
      <c r="K40" s="9">
        <f t="shared" si="16"/>
        <v>0</v>
      </c>
      <c r="L40" s="9">
        <f t="shared" si="16"/>
        <v>0</v>
      </c>
      <c r="M40" s="9">
        <f t="shared" si="16"/>
        <v>0</v>
      </c>
      <c r="N40" s="9">
        <f t="shared" si="16"/>
        <v>0</v>
      </c>
      <c r="O40" s="9">
        <f t="shared" si="16"/>
        <v>0</v>
      </c>
      <c r="P40" s="9">
        <f t="shared" si="16"/>
        <v>0</v>
      </c>
      <c r="Q40" s="127">
        <f t="shared" si="16"/>
        <v>0</v>
      </c>
      <c r="R40" s="121">
        <f>SUM(I40:Q40)</f>
        <v>35000</v>
      </c>
    </row>
    <row r="41" spans="1:18" ht="14.25">
      <c r="A41" s="252"/>
      <c r="B41" s="16" t="s">
        <v>128</v>
      </c>
      <c r="C41" s="249"/>
      <c r="D41" s="252"/>
      <c r="E41" s="252"/>
      <c r="F41" s="10">
        <f>SUM(G41:P41)</f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32"/>
      <c r="R41" s="125"/>
    </row>
    <row r="42" spans="1:18" ht="14.25">
      <c r="A42" s="259"/>
      <c r="B42" s="16" t="s">
        <v>129</v>
      </c>
      <c r="C42" s="250"/>
      <c r="D42" s="253"/>
      <c r="E42" s="253"/>
      <c r="F42" s="21">
        <f>SUM(G42:Q42)</f>
        <v>155000</v>
      </c>
      <c r="G42" s="21">
        <v>30000</v>
      </c>
      <c r="H42" s="21">
        <v>90000</v>
      </c>
      <c r="I42" s="21">
        <v>35000</v>
      </c>
      <c r="J42" s="21"/>
      <c r="K42" s="21"/>
      <c r="L42" s="21"/>
      <c r="M42" s="21"/>
      <c r="N42" s="21"/>
      <c r="O42" s="21"/>
      <c r="P42" s="21"/>
      <c r="Q42" s="133"/>
      <c r="R42" s="125"/>
    </row>
    <row r="43" spans="1:18" ht="28.5" customHeight="1">
      <c r="A43" s="251" t="s">
        <v>224</v>
      </c>
      <c r="B43" s="120" t="s">
        <v>194</v>
      </c>
      <c r="C43" s="254" t="s">
        <v>134</v>
      </c>
      <c r="D43" s="251">
        <v>2011</v>
      </c>
      <c r="E43" s="256">
        <v>2014</v>
      </c>
      <c r="F43" s="10">
        <f>SUM(G43:P43)</f>
        <v>80000</v>
      </c>
      <c r="G43" s="9">
        <f aca="true" t="shared" si="17" ref="G43:P43">SUM(G44:G45)</f>
        <v>30000</v>
      </c>
      <c r="H43" s="9">
        <f t="shared" si="17"/>
        <v>0</v>
      </c>
      <c r="I43" s="9">
        <f t="shared" si="17"/>
        <v>0</v>
      </c>
      <c r="J43" s="9">
        <f t="shared" si="17"/>
        <v>50000</v>
      </c>
      <c r="K43" s="9">
        <f t="shared" si="17"/>
        <v>0</v>
      </c>
      <c r="L43" s="9">
        <f t="shared" si="17"/>
        <v>0</v>
      </c>
      <c r="M43" s="9">
        <f t="shared" si="17"/>
        <v>0</v>
      </c>
      <c r="N43" s="9">
        <f t="shared" si="17"/>
        <v>0</v>
      </c>
      <c r="O43" s="9">
        <f t="shared" si="17"/>
        <v>0</v>
      </c>
      <c r="P43" s="9">
        <f t="shared" si="17"/>
        <v>0</v>
      </c>
      <c r="Q43" s="127">
        <f>SUM(Q44:Q45)</f>
        <v>0</v>
      </c>
      <c r="R43" s="121">
        <f>SUM(I43:Q43)</f>
        <v>50000</v>
      </c>
    </row>
    <row r="44" spans="1:18" ht="14.25" customHeight="1">
      <c r="A44" s="252"/>
      <c r="B44" s="16" t="s">
        <v>128</v>
      </c>
      <c r="C44" s="249"/>
      <c r="D44" s="252"/>
      <c r="E44" s="257"/>
      <c r="F44" s="10">
        <f>SUM(G44:P44)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32"/>
      <c r="R44" s="125"/>
    </row>
    <row r="45" spans="1:18" ht="14.25" customHeight="1">
      <c r="A45" s="259"/>
      <c r="B45" s="16" t="s">
        <v>129</v>
      </c>
      <c r="C45" s="250"/>
      <c r="D45" s="253"/>
      <c r="E45" s="258"/>
      <c r="F45" s="21">
        <f>SUM(G45:Q45)</f>
        <v>80000</v>
      </c>
      <c r="G45" s="21">
        <v>30000</v>
      </c>
      <c r="H45" s="21">
        <v>0</v>
      </c>
      <c r="I45" s="21">
        <v>0</v>
      </c>
      <c r="J45" s="21">
        <v>50000</v>
      </c>
      <c r="K45" s="21"/>
      <c r="L45" s="21"/>
      <c r="M45" s="21"/>
      <c r="N45" s="21"/>
      <c r="O45" s="21"/>
      <c r="P45" s="21"/>
      <c r="Q45" s="133"/>
      <c r="R45" s="125"/>
    </row>
    <row r="46" spans="1:18" ht="18" customHeight="1">
      <c r="A46" s="256" t="s">
        <v>240</v>
      </c>
      <c r="B46" s="117" t="s">
        <v>192</v>
      </c>
      <c r="C46" s="115" t="s">
        <v>134</v>
      </c>
      <c r="D46" s="114">
        <v>2011</v>
      </c>
      <c r="E46" s="256">
        <v>2013</v>
      </c>
      <c r="F46" s="9">
        <f>SUM(F47:F48)</f>
        <v>90000</v>
      </c>
      <c r="G46" s="9">
        <f>SUM(G47:G48)</f>
        <v>0</v>
      </c>
      <c r="H46" s="9">
        <f>SUM(H47:H48)</f>
        <v>10000</v>
      </c>
      <c r="I46" s="9">
        <f>SUM(I47:I48)</f>
        <v>80000</v>
      </c>
      <c r="J46" s="9">
        <f aca="true" t="shared" si="18" ref="J46:Q46">SUM(J47:J48)</f>
        <v>0</v>
      </c>
      <c r="K46" s="9">
        <f t="shared" si="18"/>
        <v>0</v>
      </c>
      <c r="L46" s="9">
        <f t="shared" si="18"/>
        <v>0</v>
      </c>
      <c r="M46" s="9">
        <f t="shared" si="18"/>
        <v>0</v>
      </c>
      <c r="N46" s="9">
        <f t="shared" si="18"/>
        <v>0</v>
      </c>
      <c r="O46" s="9">
        <f t="shared" si="18"/>
        <v>0</v>
      </c>
      <c r="P46" s="9">
        <f t="shared" si="18"/>
        <v>0</v>
      </c>
      <c r="Q46" s="127">
        <f t="shared" si="18"/>
        <v>0</v>
      </c>
      <c r="R46" s="121">
        <f>SUM(I46:Q46)</f>
        <v>80000</v>
      </c>
    </row>
    <row r="47" spans="1:18" ht="14.25" customHeight="1">
      <c r="A47" s="257"/>
      <c r="B47" s="16" t="s">
        <v>128</v>
      </c>
      <c r="C47" s="249"/>
      <c r="D47" s="252"/>
      <c r="E47" s="257"/>
      <c r="F47" s="10">
        <f>SUM(G47:P47)</f>
        <v>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32"/>
      <c r="R47" s="125"/>
    </row>
    <row r="48" spans="1:18" ht="14.25" customHeight="1">
      <c r="A48" s="258"/>
      <c r="B48" s="16" t="s">
        <v>129</v>
      </c>
      <c r="C48" s="250"/>
      <c r="D48" s="253"/>
      <c r="E48" s="258"/>
      <c r="F48" s="21">
        <f>SUM(G48:Q48)</f>
        <v>90000</v>
      </c>
      <c r="G48" s="21"/>
      <c r="H48" s="21">
        <v>10000</v>
      </c>
      <c r="I48" s="21">
        <v>80000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133">
        <v>0</v>
      </c>
      <c r="R48" s="125"/>
    </row>
    <row r="49" spans="1:18" ht="18" customHeight="1">
      <c r="A49" s="114" t="s">
        <v>241</v>
      </c>
      <c r="B49" s="117" t="s">
        <v>191</v>
      </c>
      <c r="C49" s="115" t="s">
        <v>134</v>
      </c>
      <c r="D49" s="114">
        <v>2011</v>
      </c>
      <c r="E49" s="256">
        <v>2013</v>
      </c>
      <c r="F49" s="9">
        <f>SUM(F50:F51)</f>
        <v>85000</v>
      </c>
      <c r="G49" s="9">
        <f>SUM(G50:G51)</f>
        <v>0</v>
      </c>
      <c r="H49" s="9">
        <f>SUM(H50:H51)</f>
        <v>5000</v>
      </c>
      <c r="I49" s="9">
        <f>SUM(I50:I51)</f>
        <v>80000</v>
      </c>
      <c r="J49" s="9">
        <f aca="true" t="shared" si="19" ref="J49:Q49">SUM(J50:J51)</f>
        <v>0</v>
      </c>
      <c r="K49" s="9">
        <f t="shared" si="19"/>
        <v>0</v>
      </c>
      <c r="L49" s="9">
        <f t="shared" si="19"/>
        <v>0</v>
      </c>
      <c r="M49" s="9">
        <f t="shared" si="19"/>
        <v>0</v>
      </c>
      <c r="N49" s="9">
        <f t="shared" si="19"/>
        <v>0</v>
      </c>
      <c r="O49" s="9">
        <f t="shared" si="19"/>
        <v>0</v>
      </c>
      <c r="P49" s="9">
        <f t="shared" si="19"/>
        <v>0</v>
      </c>
      <c r="Q49" s="127">
        <f t="shared" si="19"/>
        <v>0</v>
      </c>
      <c r="R49" s="121">
        <f>SUM(I49:Q49)</f>
        <v>80000</v>
      </c>
    </row>
    <row r="50" spans="1:18" ht="14.25" customHeight="1">
      <c r="A50" s="118"/>
      <c r="B50" s="16" t="s">
        <v>128</v>
      </c>
      <c r="C50" s="249"/>
      <c r="D50" s="252"/>
      <c r="E50" s="257"/>
      <c r="F50" s="10">
        <f>SUM(G50:P50)</f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32"/>
      <c r="R50" s="125"/>
    </row>
    <row r="51" spans="1:18" ht="14.25" customHeight="1">
      <c r="A51" s="119"/>
      <c r="B51" s="16" t="s">
        <v>129</v>
      </c>
      <c r="C51" s="250"/>
      <c r="D51" s="253"/>
      <c r="E51" s="258"/>
      <c r="F51" s="21">
        <f>SUM(G51:Q51)</f>
        <v>85000</v>
      </c>
      <c r="G51" s="21"/>
      <c r="H51" s="21">
        <v>5000</v>
      </c>
      <c r="I51" s="21">
        <v>80000</v>
      </c>
      <c r="J51" s="21"/>
      <c r="K51" s="21"/>
      <c r="L51" s="21"/>
      <c r="M51" s="21"/>
      <c r="N51" s="21"/>
      <c r="O51" s="21"/>
      <c r="P51" s="21"/>
      <c r="Q51" s="133"/>
      <c r="R51" s="125"/>
    </row>
    <row r="52" spans="1:18" ht="32.25" customHeight="1">
      <c r="A52" s="256" t="s">
        <v>242</v>
      </c>
      <c r="B52" s="123" t="s">
        <v>179</v>
      </c>
      <c r="C52" s="115" t="s">
        <v>134</v>
      </c>
      <c r="D52" s="114">
        <v>2013</v>
      </c>
      <c r="E52" s="256">
        <v>2014</v>
      </c>
      <c r="F52" s="9">
        <f aca="true" t="shared" si="20" ref="F52:Q52">SUM(F53:F54)</f>
        <v>80000</v>
      </c>
      <c r="G52" s="9">
        <f t="shared" si="20"/>
        <v>0</v>
      </c>
      <c r="H52" s="9">
        <f t="shared" si="20"/>
        <v>0</v>
      </c>
      <c r="I52" s="9">
        <f t="shared" si="20"/>
        <v>30000</v>
      </c>
      <c r="J52" s="9">
        <f t="shared" si="20"/>
        <v>50000</v>
      </c>
      <c r="K52" s="9">
        <f t="shared" si="20"/>
        <v>0</v>
      </c>
      <c r="L52" s="9">
        <f t="shared" si="20"/>
        <v>0</v>
      </c>
      <c r="M52" s="9">
        <f t="shared" si="20"/>
        <v>0</v>
      </c>
      <c r="N52" s="9">
        <f t="shared" si="20"/>
        <v>0</v>
      </c>
      <c r="O52" s="9">
        <f t="shared" si="20"/>
        <v>0</v>
      </c>
      <c r="P52" s="9">
        <f t="shared" si="20"/>
        <v>0</v>
      </c>
      <c r="Q52" s="127">
        <f t="shared" si="20"/>
        <v>0</v>
      </c>
      <c r="R52" s="121">
        <f>SUM(I52:Q52)</f>
        <v>80000</v>
      </c>
    </row>
    <row r="53" spans="1:18" ht="14.25" customHeight="1">
      <c r="A53" s="257"/>
      <c r="B53" s="16" t="s">
        <v>128</v>
      </c>
      <c r="C53" s="252"/>
      <c r="D53" s="252"/>
      <c r="E53" s="257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34"/>
      <c r="R53" s="125"/>
    </row>
    <row r="54" spans="1:18" ht="14.25" customHeight="1">
      <c r="A54" s="258"/>
      <c r="B54" s="16" t="s">
        <v>129</v>
      </c>
      <c r="C54" s="253"/>
      <c r="D54" s="253"/>
      <c r="E54" s="258"/>
      <c r="F54" s="21">
        <f>SUM(G54:Q54)</f>
        <v>80000</v>
      </c>
      <c r="G54" s="21">
        <v>0</v>
      </c>
      <c r="H54" s="21"/>
      <c r="I54" s="21">
        <v>30000</v>
      </c>
      <c r="J54" s="21">
        <v>50000</v>
      </c>
      <c r="K54" s="21"/>
      <c r="L54" s="21"/>
      <c r="M54" s="21"/>
      <c r="N54" s="21"/>
      <c r="O54" s="21"/>
      <c r="P54" s="21"/>
      <c r="Q54" s="135"/>
      <c r="R54" s="125"/>
    </row>
    <row r="55" spans="1:18" ht="18" customHeight="1">
      <c r="A55" s="256" t="s">
        <v>236</v>
      </c>
      <c r="B55" s="124" t="s">
        <v>245</v>
      </c>
      <c r="C55" s="115" t="s">
        <v>134</v>
      </c>
      <c r="D55" s="114">
        <v>2011</v>
      </c>
      <c r="E55" s="256">
        <v>2013</v>
      </c>
      <c r="F55" s="9">
        <f>SUM(F56:F57)</f>
        <v>31993</v>
      </c>
      <c r="G55" s="9">
        <f>SUM(G56:G57)</f>
        <v>11993</v>
      </c>
      <c r="H55" s="9">
        <f>SUM(H56:H57)</f>
        <v>0</v>
      </c>
      <c r="I55" s="9">
        <f>SUM(I56:I57)</f>
        <v>20000</v>
      </c>
      <c r="J55" s="9">
        <f aca="true" t="shared" si="21" ref="J55:Q55">SUM(J56:J57)</f>
        <v>0</v>
      </c>
      <c r="K55" s="9">
        <f t="shared" si="21"/>
        <v>0</v>
      </c>
      <c r="L55" s="9">
        <f t="shared" si="21"/>
        <v>0</v>
      </c>
      <c r="M55" s="9">
        <f t="shared" si="21"/>
        <v>0</v>
      </c>
      <c r="N55" s="9">
        <f t="shared" si="21"/>
        <v>0</v>
      </c>
      <c r="O55" s="9">
        <f t="shared" si="21"/>
        <v>0</v>
      </c>
      <c r="P55" s="9">
        <f t="shared" si="21"/>
        <v>0</v>
      </c>
      <c r="Q55" s="127">
        <f t="shared" si="21"/>
        <v>0</v>
      </c>
      <c r="R55" s="121">
        <f>SUM(I55:Q55)</f>
        <v>20000</v>
      </c>
    </row>
    <row r="56" spans="1:18" ht="14.25" customHeight="1">
      <c r="A56" s="257"/>
      <c r="B56" s="16" t="s">
        <v>128</v>
      </c>
      <c r="C56" s="252"/>
      <c r="D56" s="252"/>
      <c r="E56" s="257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34"/>
      <c r="R56" s="125"/>
    </row>
    <row r="57" spans="1:18" ht="14.25" customHeight="1">
      <c r="A57" s="258"/>
      <c r="B57" s="16" t="s">
        <v>129</v>
      </c>
      <c r="C57" s="253"/>
      <c r="D57" s="253"/>
      <c r="E57" s="258"/>
      <c r="F57" s="21">
        <f>SUM(G57:Q57)</f>
        <v>31993</v>
      </c>
      <c r="G57" s="21">
        <v>11993</v>
      </c>
      <c r="H57" s="21"/>
      <c r="I57" s="21">
        <v>20000</v>
      </c>
      <c r="J57" s="21"/>
      <c r="K57" s="21"/>
      <c r="L57" s="21"/>
      <c r="M57" s="21"/>
      <c r="N57" s="21"/>
      <c r="O57" s="21"/>
      <c r="P57" s="21"/>
      <c r="Q57" s="135"/>
      <c r="R57" s="125"/>
    </row>
    <row r="58" spans="1:18" ht="18" customHeight="1">
      <c r="A58" s="256" t="s">
        <v>246</v>
      </c>
      <c r="B58" s="117" t="s">
        <v>239</v>
      </c>
      <c r="C58" s="115" t="s">
        <v>134</v>
      </c>
      <c r="D58" s="114">
        <v>2011</v>
      </c>
      <c r="E58" s="256">
        <v>2014</v>
      </c>
      <c r="F58" s="9">
        <f>SUM(F59:F60)</f>
        <v>81300</v>
      </c>
      <c r="G58" s="9">
        <f>SUM(G59:G60)</f>
        <v>1300</v>
      </c>
      <c r="H58" s="9">
        <f>SUM(H59:H60)</f>
        <v>0</v>
      </c>
      <c r="I58" s="9">
        <f>SUM(I59:I60)</f>
        <v>30000</v>
      </c>
      <c r="J58" s="9">
        <f aca="true" t="shared" si="22" ref="J58:Q58">SUM(J59:J60)</f>
        <v>50000</v>
      </c>
      <c r="K58" s="9">
        <f t="shared" si="22"/>
        <v>0</v>
      </c>
      <c r="L58" s="9">
        <f t="shared" si="22"/>
        <v>0</v>
      </c>
      <c r="M58" s="9">
        <f t="shared" si="22"/>
        <v>0</v>
      </c>
      <c r="N58" s="9">
        <f t="shared" si="22"/>
        <v>0</v>
      </c>
      <c r="O58" s="9">
        <f t="shared" si="22"/>
        <v>0</v>
      </c>
      <c r="P58" s="9">
        <f t="shared" si="22"/>
        <v>0</v>
      </c>
      <c r="Q58" s="127">
        <f t="shared" si="22"/>
        <v>0</v>
      </c>
      <c r="R58" s="121">
        <f>SUM(I58:Q58)</f>
        <v>80000</v>
      </c>
    </row>
    <row r="59" spans="1:18" ht="14.25" customHeight="1">
      <c r="A59" s="257"/>
      <c r="B59" s="16" t="s">
        <v>128</v>
      </c>
      <c r="C59" s="252"/>
      <c r="D59" s="252"/>
      <c r="E59" s="257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34"/>
      <c r="R59" s="125"/>
    </row>
    <row r="60" spans="1:18" ht="14.25" customHeight="1">
      <c r="A60" s="258"/>
      <c r="B60" s="16" t="s">
        <v>129</v>
      </c>
      <c r="C60" s="253"/>
      <c r="D60" s="253"/>
      <c r="E60" s="258"/>
      <c r="F60" s="21">
        <f>SUM(G60:Q60)</f>
        <v>81300</v>
      </c>
      <c r="G60" s="21">
        <v>1300</v>
      </c>
      <c r="H60" s="21"/>
      <c r="I60" s="21">
        <v>30000</v>
      </c>
      <c r="J60" s="21">
        <v>50000</v>
      </c>
      <c r="K60" s="21"/>
      <c r="L60" s="21"/>
      <c r="M60" s="21"/>
      <c r="N60" s="21"/>
      <c r="O60" s="21"/>
      <c r="P60" s="21"/>
      <c r="Q60" s="135"/>
      <c r="R60" s="125"/>
    </row>
    <row r="61" spans="1:18" ht="45" customHeight="1">
      <c r="A61" s="251" t="s">
        <v>38</v>
      </c>
      <c r="B61" s="269" t="s">
        <v>153</v>
      </c>
      <c r="C61" s="270"/>
      <c r="D61" s="270"/>
      <c r="E61" s="271"/>
      <c r="F61" s="10">
        <f>SUM(F62:F63)</f>
        <v>365250</v>
      </c>
      <c r="G61" s="9">
        <f>G62</f>
        <v>0</v>
      </c>
      <c r="H61" s="9">
        <f aca="true" t="shared" si="23" ref="H61:Q61">H62</f>
        <v>0</v>
      </c>
      <c r="I61" s="9">
        <f t="shared" si="23"/>
        <v>243500</v>
      </c>
      <c r="J61" s="9">
        <f t="shared" si="23"/>
        <v>121750</v>
      </c>
      <c r="K61" s="9">
        <f t="shared" si="23"/>
        <v>0</v>
      </c>
      <c r="L61" s="9">
        <f t="shared" si="23"/>
        <v>0</v>
      </c>
      <c r="M61" s="9">
        <f t="shared" si="23"/>
        <v>0</v>
      </c>
      <c r="N61" s="9">
        <f t="shared" si="23"/>
        <v>0</v>
      </c>
      <c r="O61" s="9">
        <f t="shared" si="23"/>
        <v>0</v>
      </c>
      <c r="P61" s="9">
        <f t="shared" si="23"/>
        <v>0</v>
      </c>
      <c r="Q61" s="127">
        <f t="shared" si="23"/>
        <v>0</v>
      </c>
      <c r="R61" s="121">
        <f>SUM(H61:Q61)</f>
        <v>365250</v>
      </c>
    </row>
    <row r="62" spans="1:18" ht="14.25">
      <c r="A62" s="252"/>
      <c r="B62" s="16" t="s">
        <v>128</v>
      </c>
      <c r="C62" s="17"/>
      <c r="D62" s="17"/>
      <c r="E62" s="18"/>
      <c r="F62" s="10">
        <f>SUM(G62:Q62)</f>
        <v>365250</v>
      </c>
      <c r="G62" s="11">
        <f>G65</f>
        <v>0</v>
      </c>
      <c r="H62" s="11">
        <f>H65</f>
        <v>0</v>
      </c>
      <c r="I62" s="11">
        <f>I65+I68</f>
        <v>243500</v>
      </c>
      <c r="J62" s="11">
        <f>J65+J68</f>
        <v>121750</v>
      </c>
      <c r="K62" s="11">
        <f aca="true" t="shared" si="24" ref="K62:Q62">K65</f>
        <v>0</v>
      </c>
      <c r="L62" s="11">
        <f t="shared" si="24"/>
        <v>0</v>
      </c>
      <c r="M62" s="11">
        <f t="shared" si="24"/>
        <v>0</v>
      </c>
      <c r="N62" s="11">
        <f t="shared" si="24"/>
        <v>0</v>
      </c>
      <c r="O62" s="11">
        <f t="shared" si="24"/>
        <v>0</v>
      </c>
      <c r="P62" s="11">
        <f t="shared" si="24"/>
        <v>0</v>
      </c>
      <c r="Q62" s="132">
        <f t="shared" si="24"/>
        <v>0</v>
      </c>
      <c r="R62" s="125"/>
    </row>
    <row r="63" spans="1:18" ht="14.25">
      <c r="A63" s="259"/>
      <c r="B63" s="16" t="s">
        <v>129</v>
      </c>
      <c r="C63" s="17"/>
      <c r="D63" s="17"/>
      <c r="E63" s="18"/>
      <c r="F63" s="10">
        <f aca="true" t="shared" si="25" ref="F63:F75">SUM(G63:P63)</f>
        <v>0</v>
      </c>
      <c r="G63" s="21"/>
      <c r="H63" s="21"/>
      <c r="I63" s="21"/>
      <c r="J63" s="21"/>
      <c r="K63" s="22"/>
      <c r="L63" s="22"/>
      <c r="M63" s="22"/>
      <c r="N63" s="22"/>
      <c r="O63" s="22"/>
      <c r="P63" s="22"/>
      <c r="Q63" s="131"/>
      <c r="R63" s="125"/>
    </row>
    <row r="64" spans="1:18" ht="24.75" customHeight="1">
      <c r="A64" s="282" t="s">
        <v>147</v>
      </c>
      <c r="B64" s="24" t="s">
        <v>248</v>
      </c>
      <c r="C64" s="254" t="s">
        <v>134</v>
      </c>
      <c r="D64" s="251">
        <v>2011</v>
      </c>
      <c r="E64" s="251">
        <v>2014</v>
      </c>
      <c r="F64" s="10">
        <f t="shared" si="25"/>
        <v>192300</v>
      </c>
      <c r="G64" s="9">
        <f>G65</f>
        <v>0</v>
      </c>
      <c r="H64" s="9">
        <f>H65</f>
        <v>0</v>
      </c>
      <c r="I64" s="9">
        <f aca="true" t="shared" si="26" ref="I64:Q64">I65</f>
        <v>128200</v>
      </c>
      <c r="J64" s="9">
        <f t="shared" si="26"/>
        <v>64100</v>
      </c>
      <c r="K64" s="9">
        <f t="shared" si="26"/>
        <v>0</v>
      </c>
      <c r="L64" s="9">
        <f t="shared" si="26"/>
        <v>0</v>
      </c>
      <c r="M64" s="9">
        <f t="shared" si="26"/>
        <v>0</v>
      </c>
      <c r="N64" s="9">
        <f t="shared" si="26"/>
        <v>0</v>
      </c>
      <c r="O64" s="9">
        <f t="shared" si="26"/>
        <v>0</v>
      </c>
      <c r="P64" s="9">
        <f t="shared" si="26"/>
        <v>0</v>
      </c>
      <c r="Q64" s="127">
        <f t="shared" si="26"/>
        <v>0</v>
      </c>
      <c r="R64" s="121">
        <f>SUM(H64:Q64)</f>
        <v>192300</v>
      </c>
    </row>
    <row r="65" spans="1:18" ht="14.25">
      <c r="A65" s="283"/>
      <c r="B65" s="16" t="s">
        <v>128</v>
      </c>
      <c r="C65" s="249"/>
      <c r="D65" s="252"/>
      <c r="E65" s="252"/>
      <c r="F65" s="10">
        <f t="shared" si="25"/>
        <v>192300</v>
      </c>
      <c r="G65" s="11">
        <v>0</v>
      </c>
      <c r="H65" s="11">
        <v>0</v>
      </c>
      <c r="I65" s="11">
        <v>128200</v>
      </c>
      <c r="J65" s="11">
        <v>64100</v>
      </c>
      <c r="K65" s="12"/>
      <c r="L65" s="12"/>
      <c r="M65" s="12"/>
      <c r="N65" s="12"/>
      <c r="O65" s="12"/>
      <c r="P65" s="12"/>
      <c r="Q65" s="130"/>
      <c r="R65" s="125"/>
    </row>
    <row r="66" spans="1:18" ht="14.25">
      <c r="A66" s="284"/>
      <c r="B66" s="16" t="s">
        <v>129</v>
      </c>
      <c r="C66" s="250"/>
      <c r="D66" s="253"/>
      <c r="E66" s="253"/>
      <c r="F66" s="10">
        <f t="shared" si="25"/>
        <v>0</v>
      </c>
      <c r="G66" s="21"/>
      <c r="H66" s="21"/>
      <c r="I66" s="21"/>
      <c r="J66" s="21"/>
      <c r="K66" s="22"/>
      <c r="L66" s="22"/>
      <c r="M66" s="22"/>
      <c r="N66" s="22"/>
      <c r="O66" s="22"/>
      <c r="P66" s="22"/>
      <c r="Q66" s="131"/>
      <c r="R66" s="125"/>
    </row>
    <row r="67" spans="1:18" ht="15">
      <c r="A67" s="251"/>
      <c r="B67" s="24" t="s">
        <v>248</v>
      </c>
      <c r="C67" s="254" t="s">
        <v>134</v>
      </c>
      <c r="D67" s="251">
        <v>2011</v>
      </c>
      <c r="E67" s="251">
        <v>2014</v>
      </c>
      <c r="F67" s="10">
        <f t="shared" si="25"/>
        <v>172950</v>
      </c>
      <c r="G67" s="9"/>
      <c r="H67" s="9"/>
      <c r="I67" s="9">
        <f>I68</f>
        <v>115300</v>
      </c>
      <c r="J67" s="9">
        <f>J68</f>
        <v>57650</v>
      </c>
      <c r="K67" s="20"/>
      <c r="L67" s="20"/>
      <c r="M67" s="20"/>
      <c r="N67" s="20"/>
      <c r="O67" s="20"/>
      <c r="P67" s="20"/>
      <c r="Q67" s="129"/>
      <c r="R67" s="121">
        <f>SUM(H67:Q67)</f>
        <v>172950</v>
      </c>
    </row>
    <row r="68" spans="1:18" ht="14.25" customHeight="1">
      <c r="A68" s="252"/>
      <c r="B68" s="16" t="s">
        <v>128</v>
      </c>
      <c r="C68" s="249"/>
      <c r="D68" s="252"/>
      <c r="E68" s="252"/>
      <c r="F68" s="10">
        <f t="shared" si="25"/>
        <v>172950</v>
      </c>
      <c r="G68" s="11"/>
      <c r="H68" s="11"/>
      <c r="I68" s="11">
        <v>115300</v>
      </c>
      <c r="J68" s="11">
        <v>57650</v>
      </c>
      <c r="K68" s="12"/>
      <c r="L68" s="12"/>
      <c r="M68" s="12"/>
      <c r="N68" s="12"/>
      <c r="O68" s="12"/>
      <c r="P68" s="12"/>
      <c r="Q68" s="130"/>
      <c r="R68" s="125"/>
    </row>
    <row r="69" spans="1:18" ht="14.25" customHeight="1">
      <c r="A69" s="259"/>
      <c r="B69" s="16" t="s">
        <v>129</v>
      </c>
      <c r="C69" s="250"/>
      <c r="D69" s="253"/>
      <c r="E69" s="253"/>
      <c r="F69" s="10">
        <f t="shared" si="25"/>
        <v>0</v>
      </c>
      <c r="G69" s="21"/>
      <c r="H69" s="21"/>
      <c r="I69" s="21"/>
      <c r="J69" s="21"/>
      <c r="K69" s="22"/>
      <c r="L69" s="22"/>
      <c r="M69" s="22"/>
      <c r="N69" s="22"/>
      <c r="O69" s="22"/>
      <c r="P69" s="22"/>
      <c r="Q69" s="131"/>
      <c r="R69" s="126"/>
    </row>
    <row r="70" spans="1:18" ht="24" customHeight="1">
      <c r="A70" s="251" t="s">
        <v>39</v>
      </c>
      <c r="B70" s="269" t="s">
        <v>149</v>
      </c>
      <c r="C70" s="270"/>
      <c r="D70" s="270"/>
      <c r="E70" s="271"/>
      <c r="F70" s="10">
        <f t="shared" si="25"/>
        <v>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81"/>
    </row>
    <row r="71" spans="1:18" ht="14.25">
      <c r="A71" s="252"/>
      <c r="B71" s="16" t="s">
        <v>128</v>
      </c>
      <c r="C71" s="17"/>
      <c r="D71" s="17"/>
      <c r="E71" s="18"/>
      <c r="F71" s="10">
        <f t="shared" si="25"/>
        <v>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247"/>
    </row>
    <row r="72" spans="1:18" ht="15">
      <c r="A72" s="251"/>
      <c r="B72" s="13" t="s">
        <v>148</v>
      </c>
      <c r="C72" s="254"/>
      <c r="D72" s="251"/>
      <c r="E72" s="251"/>
      <c r="F72" s="10">
        <f t="shared" si="25"/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46"/>
    </row>
    <row r="73" spans="1:18" ht="14.25">
      <c r="A73" s="252"/>
      <c r="B73" s="16" t="s">
        <v>128</v>
      </c>
      <c r="C73" s="249"/>
      <c r="D73" s="252"/>
      <c r="E73" s="252"/>
      <c r="F73" s="10">
        <f t="shared" si="25"/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247"/>
    </row>
    <row r="74" spans="1:18" ht="15">
      <c r="A74" s="251"/>
      <c r="B74" s="13" t="s">
        <v>148</v>
      </c>
      <c r="C74" s="254"/>
      <c r="D74" s="251"/>
      <c r="E74" s="251"/>
      <c r="F74" s="10">
        <f t="shared" si="25"/>
        <v>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46"/>
    </row>
    <row r="75" spans="1:18" ht="14.25">
      <c r="A75" s="252"/>
      <c r="B75" s="16" t="s">
        <v>128</v>
      </c>
      <c r="C75" s="249"/>
      <c r="D75" s="252"/>
      <c r="E75" s="252"/>
      <c r="F75" s="10">
        <f t="shared" si="25"/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247"/>
    </row>
    <row r="76" spans="1:18" ht="49.5" customHeight="1">
      <c r="A76" s="25" t="s">
        <v>43</v>
      </c>
      <c r="B76" s="286" t="s">
        <v>150</v>
      </c>
      <c r="C76" s="286"/>
      <c r="D76" s="286"/>
      <c r="E76" s="286"/>
      <c r="F76" s="286"/>
      <c r="G76" s="286"/>
      <c r="H76" s="286"/>
      <c r="I76" s="286"/>
      <c r="J76" s="286"/>
      <c r="K76" s="26"/>
      <c r="L76" s="26"/>
      <c r="M76" s="26"/>
      <c r="N76" s="26"/>
      <c r="O76" s="26"/>
      <c r="P76" s="26"/>
      <c r="Q76" s="26"/>
      <c r="R76" s="26"/>
    </row>
    <row r="77" spans="1:18" ht="98.25" customHeight="1">
      <c r="A77" s="25" t="s">
        <v>44</v>
      </c>
      <c r="B77" s="285" t="s">
        <v>151</v>
      </c>
      <c r="C77" s="285"/>
      <c r="D77" s="285"/>
      <c r="E77" s="285"/>
      <c r="F77" s="285"/>
      <c r="G77" s="285"/>
      <c r="H77" s="285"/>
      <c r="I77" s="285"/>
      <c r="J77" s="285"/>
      <c r="K77" s="2"/>
      <c r="L77" s="2"/>
      <c r="M77" s="2"/>
      <c r="N77" s="2"/>
      <c r="O77" s="2"/>
      <c r="P77" s="2"/>
      <c r="Q77" s="2"/>
      <c r="R77" s="2"/>
    </row>
    <row r="80" ht="142.5" customHeight="1">
      <c r="B80" s="113"/>
    </row>
  </sheetData>
  <sheetProtection/>
  <mergeCells count="105">
    <mergeCell ref="A52:A54"/>
    <mergeCell ref="A55:A57"/>
    <mergeCell ref="C59:C60"/>
    <mergeCell ref="D59:D60"/>
    <mergeCell ref="A58:A60"/>
    <mergeCell ref="E58:E60"/>
    <mergeCell ref="E52:E54"/>
    <mergeCell ref="C56:C57"/>
    <mergeCell ref="D56:D57"/>
    <mergeCell ref="E55:E57"/>
    <mergeCell ref="C53:C54"/>
    <mergeCell ref="D53:D54"/>
    <mergeCell ref="A46:A48"/>
    <mergeCell ref="C50:C51"/>
    <mergeCell ref="D50:D51"/>
    <mergeCell ref="E49:E51"/>
    <mergeCell ref="D47:D48"/>
    <mergeCell ref="A43:A45"/>
    <mergeCell ref="C43:C45"/>
    <mergeCell ref="D43:D45"/>
    <mergeCell ref="E43:E45"/>
    <mergeCell ref="A22:A24"/>
    <mergeCell ref="C22:C24"/>
    <mergeCell ref="D22:D24"/>
    <mergeCell ref="E22:E24"/>
    <mergeCell ref="D67:D69"/>
    <mergeCell ref="A64:A66"/>
    <mergeCell ref="B77:J77"/>
    <mergeCell ref="B76:J76"/>
    <mergeCell ref="A67:A69"/>
    <mergeCell ref="C67:C69"/>
    <mergeCell ref="A74:A75"/>
    <mergeCell ref="C74:C75"/>
    <mergeCell ref="A70:A71"/>
    <mergeCell ref="A72:A73"/>
    <mergeCell ref="C72:C73"/>
    <mergeCell ref="E67:E69"/>
    <mergeCell ref="R74:R75"/>
    <mergeCell ref="R70:R71"/>
    <mergeCell ref="R72:R73"/>
    <mergeCell ref="B70:E70"/>
    <mergeCell ref="D74:D75"/>
    <mergeCell ref="E74:E75"/>
    <mergeCell ref="E72:E73"/>
    <mergeCell ref="D72:D73"/>
    <mergeCell ref="A31:A33"/>
    <mergeCell ref="C31:C33"/>
    <mergeCell ref="D31:D33"/>
    <mergeCell ref="C37:C39"/>
    <mergeCell ref="B36:E36"/>
    <mergeCell ref="D37:D39"/>
    <mergeCell ref="A37:A39"/>
    <mergeCell ref="C64:C66"/>
    <mergeCell ref="D64:D66"/>
    <mergeCell ref="E64:E66"/>
    <mergeCell ref="A34:A36"/>
    <mergeCell ref="B34:E34"/>
    <mergeCell ref="B61:E61"/>
    <mergeCell ref="D40:D42"/>
    <mergeCell ref="E40:E42"/>
    <mergeCell ref="B35:E35"/>
    <mergeCell ref="A40:A42"/>
    <mergeCell ref="A61:A63"/>
    <mergeCell ref="A7:A9"/>
    <mergeCell ref="B25:E25"/>
    <mergeCell ref="B26:E26"/>
    <mergeCell ref="B27:E27"/>
    <mergeCell ref="C16:C18"/>
    <mergeCell ref="A10:A12"/>
    <mergeCell ref="A13:A15"/>
    <mergeCell ref="E19:E21"/>
    <mergeCell ref="A16:A18"/>
    <mergeCell ref="A19:A21"/>
    <mergeCell ref="C19:C21"/>
    <mergeCell ref="M1:O1"/>
    <mergeCell ref="F4:F5"/>
    <mergeCell ref="A2:F2"/>
    <mergeCell ref="B7:E7"/>
    <mergeCell ref="G4:P4"/>
    <mergeCell ref="D4:E4"/>
    <mergeCell ref="A4:A5"/>
    <mergeCell ref="B9:E9"/>
    <mergeCell ref="R4:R5"/>
    <mergeCell ref="D19:D21"/>
    <mergeCell ref="D16:D18"/>
    <mergeCell ref="E16:E18"/>
    <mergeCell ref="B15:E15"/>
    <mergeCell ref="B4:B5"/>
    <mergeCell ref="C4:C5"/>
    <mergeCell ref="B14:E14"/>
    <mergeCell ref="B8:E8"/>
    <mergeCell ref="B13:E13"/>
    <mergeCell ref="A28:A30"/>
    <mergeCell ref="C28:C30"/>
    <mergeCell ref="D28:D30"/>
    <mergeCell ref="A25:A27"/>
    <mergeCell ref="R25:R27"/>
    <mergeCell ref="C47:C48"/>
    <mergeCell ref="R28:R30"/>
    <mergeCell ref="E28:E30"/>
    <mergeCell ref="C40:C42"/>
    <mergeCell ref="R31:R33"/>
    <mergeCell ref="E31:E33"/>
    <mergeCell ref="E37:E39"/>
    <mergeCell ref="E46:E48"/>
  </mergeCells>
  <printOptions horizontalCentered="1"/>
  <pageMargins left="0.1968503937007874" right="0.03937007874015748" top="0.5511811023622047" bottom="0.1968503937007874" header="0.5118110236220472" footer="0.5118110236220472"/>
  <pageSetup fitToHeight="2" fitToWidth="2" horizontalDpi="600" verticalDpi="600" orientation="landscape" paperSize="9" scale="46" r:id="rId1"/>
  <rowBreaks count="1" manualBreakCount="1">
    <brk id="2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RyszardM</cp:lastModifiedBy>
  <cp:lastPrinted>2012-11-14T13:52:27Z</cp:lastPrinted>
  <dcterms:created xsi:type="dcterms:W3CDTF">2010-10-07T05:45:12Z</dcterms:created>
  <dcterms:modified xsi:type="dcterms:W3CDTF">2012-11-19T09:52:01Z</dcterms:modified>
  <cp:category/>
  <cp:version/>
  <cp:contentType/>
  <cp:contentStatus/>
</cp:coreProperties>
</file>