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NE\CzeslawaT\3. 2020 rok\Sprawozdanie opisowe 2020\Sprawozdanie z wykonania budżetu za I półrocze 2020\"/>
    </mc:Choice>
  </mc:AlternateContent>
  <xr:revisionPtr revIDLastSave="0" documentId="13_ncr:1_{1EE1A0BC-4D4F-484A-8936-A786EF8017CE}" xr6:coauthVersionLast="45" xr6:coauthVersionMax="45" xr10:uidLastSave="{00000000-0000-0000-0000-000000000000}"/>
  <bookViews>
    <workbookView xWindow="0" yWindow="0" windowWidth="23040" windowHeight="12360" firstSheet="3" activeTab="3" xr2:uid="{00000000-000D-0000-FFFF-FFFF00000000}"/>
  </bookViews>
  <sheets>
    <sheet name="Wykonanie WPF" sheetId="1" state="hidden" r:id="rId1"/>
    <sheet name="Informacja półroczna dochody" sheetId="2" state="hidden" r:id="rId2"/>
    <sheet name="Informacja półroczna wydatki" sheetId="3" state="hidden" r:id="rId3"/>
    <sheet name=" Załącznik Nr 11Przedsięwzięcia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4" l="1"/>
  <c r="K22" i="4"/>
  <c r="I22" i="4"/>
  <c r="H22" i="4"/>
  <c r="J22" i="4" s="1"/>
  <c r="G22" i="4"/>
  <c r="F22" i="4"/>
  <c r="L21" i="4"/>
  <c r="L20" i="4" s="1"/>
  <c r="K21" i="4"/>
  <c r="I21" i="4"/>
  <c r="H21" i="4"/>
  <c r="J21" i="4" s="1"/>
  <c r="G21" i="4"/>
  <c r="G20" i="4" s="1"/>
  <c r="F21" i="4"/>
  <c r="L19" i="4"/>
  <c r="K19" i="4"/>
  <c r="I19" i="4"/>
  <c r="H19" i="4"/>
  <c r="J19" i="4" s="1"/>
  <c r="G19" i="4"/>
  <c r="F19" i="4"/>
  <c r="L18" i="4"/>
  <c r="K18" i="4"/>
  <c r="I18" i="4"/>
  <c r="H18" i="4"/>
  <c r="J18" i="4" s="1"/>
  <c r="G18" i="4"/>
  <c r="F18" i="4"/>
  <c r="J16" i="4"/>
  <c r="J14" i="4"/>
  <c r="L13" i="4"/>
  <c r="K13" i="4"/>
  <c r="I13" i="4"/>
  <c r="H13" i="4"/>
  <c r="G13" i="4"/>
  <c r="F13" i="4"/>
  <c r="L12" i="4"/>
  <c r="K12" i="4"/>
  <c r="I12" i="4"/>
  <c r="H12" i="4"/>
  <c r="J12" i="4" s="1"/>
  <c r="G12" i="4"/>
  <c r="F12" i="4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0" i="1"/>
  <c r="J29" i="1"/>
  <c r="J28" i="1"/>
  <c r="J26" i="1"/>
  <c r="J25" i="1"/>
  <c r="J23" i="1"/>
  <c r="J22" i="1"/>
  <c r="J21" i="1"/>
  <c r="J20" i="1"/>
  <c r="J19" i="1"/>
  <c r="J18" i="1"/>
  <c r="J16" i="1"/>
  <c r="J15" i="1"/>
  <c r="J14" i="1"/>
  <c r="J12" i="1"/>
  <c r="J11" i="1"/>
  <c r="J10" i="1"/>
  <c r="J9" i="1"/>
  <c r="J8" i="1"/>
  <c r="J7" i="1"/>
  <c r="J6" i="1"/>
  <c r="J5" i="1"/>
  <c r="K20" i="4" l="1"/>
  <c r="K10" i="4"/>
  <c r="F20" i="4"/>
  <c r="L9" i="4"/>
  <c r="F11" i="4"/>
  <c r="I17" i="4"/>
  <c r="F17" i="4"/>
  <c r="I11" i="4"/>
  <c r="G10" i="4"/>
  <c r="L10" i="4"/>
  <c r="H20" i="4"/>
  <c r="J20" i="4" s="1"/>
  <c r="I10" i="4"/>
  <c r="I20" i="4"/>
  <c r="F9" i="4"/>
  <c r="F10" i="4"/>
  <c r="H9" i="4"/>
  <c r="J9" i="4" s="1"/>
  <c r="K11" i="4"/>
  <c r="H10" i="4"/>
  <c r="K17" i="4"/>
  <c r="I9" i="4"/>
  <c r="G11" i="4"/>
  <c r="L11" i="4"/>
  <c r="G17" i="4"/>
  <c r="L17" i="4"/>
  <c r="H11" i="4"/>
  <c r="J13" i="4"/>
  <c r="H17" i="4"/>
  <c r="J17" i="4" s="1"/>
  <c r="G9" i="4"/>
  <c r="K9" i="4"/>
  <c r="F8" i="4" l="1"/>
  <c r="J10" i="4"/>
  <c r="I8" i="4"/>
  <c r="L8" i="4"/>
  <c r="G8" i="4"/>
  <c r="K8" i="4"/>
  <c r="H8" i="4"/>
  <c r="J8" i="4" s="1"/>
  <c r="J11" i="4"/>
</calcChain>
</file>

<file path=xl/sharedStrings.xml><?xml version="1.0" encoding="utf-8"?>
<sst xmlns="http://schemas.openxmlformats.org/spreadsheetml/2006/main" count="3665" uniqueCount="633">
  <si>
    <t>Lp.</t>
  </si>
  <si>
    <t>Wyszczególnienie</t>
  </si>
  <si>
    <t>2017</t>
  </si>
  <si>
    <t>2018</t>
  </si>
  <si>
    <t>2019 3kw.</t>
  </si>
  <si>
    <t>2019 pw.</t>
  </si>
  <si>
    <t>Plan 2020 – UCHWAŁA WPF</t>
  </si>
  <si>
    <t>Plan 2020 – ZMIANA WPF PÓŁROCZE</t>
  </si>
  <si>
    <t>Wykonanie I półrocze 2020</t>
  </si>
  <si>
    <t>Wykonanie planu (względem zmiany)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</si>
  <si>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</si>
  <si>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</si>
  <si>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</si>
  <si>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</si>
  <si>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</si>
  <si>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</si>
  <si>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</si>
  <si>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</si>
  <si>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</si>
  <si>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</si>
  <si>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</si>
  <si>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</si>
  <si>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</si>
  <si>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</si>
  <si>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</si>
  <si>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1</t>
  </si>
  <si>
    <t>Dochody ogółem</t>
  </si>
  <si>
    <t>1.1</t>
  </si>
  <si>
    <t>Dochody bieżące, z tego:</t>
  </si>
  <si>
    <t>1.1.1</t>
  </si>
  <si>
    <t>dochody z tytułu udziału we wpływach z podatku dochodowego od osób fizycznych</t>
  </si>
  <si>
    <t>1.1.2</t>
  </si>
  <si>
    <t>dochody z tytułu udziału we wpływach z 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</si>
  <si>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</si>
  <si>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</si>
  <si>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</si>
  <si>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</si>
  <si>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</si>
  <si>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 tym:</t>
  </si>
  <si>
    <t>1.1.5.1</t>
  </si>
  <si>
    <t>z podatku od nieruchomości</t>
  </si>
  <si>
    <t>1.1.x</t>
  </si>
  <si>
    <t>Inne</t>
  </si>
  <si>
    <t>1.2</t>
  </si>
  <si>
    <t>Dochody majątkowe, w tym: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</si>
  <si>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</si>
  <si>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</si>
  <si>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</si>
  <si>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</si>
  <si>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</si>
  <si>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</si>
  <si>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</si>
  <si>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</si>
  <si>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 tym:</t>
  </si>
  <si>
    <t>2.1.1</t>
  </si>
  <si>
    <t>na wynagrodzenia i składki od nich naliczane</t>
  </si>
  <si>
    <t>2.1.2</t>
  </si>
  <si>
    <t>z tytułu poręczeń i gwarancji, w tym:</t>
  </si>
  <si>
    <t>2.1.2.1</t>
  </si>
  <si>
    <t>gwarancje i poręczenia podlegające wyłączeniu z limitu spłaty zobowiązań, o którym mowa w art. 243 ustawy</t>
  </si>
  <si>
    <t>2.1.3</t>
  </si>
  <si>
    <t>wydatki na obsługę długu, w tym:</t>
  </si>
  <si>
    <t>2.1.3.x</t>
  </si>
  <si>
    <t>odsetki i dyskonto</t>
  </si>
  <si>
    <t>2.1.3.1</t>
  </si>
  <si>
    <t>odsetki i dyskonto podlegające wyłączeniu z limitu spłaty zobowiązań, o którym mowa w art. 243 ustawy, w 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</si>
  <si>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</si>
  <si>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 limitu spłaty zobowiązań, o którym mowa w art. 243 ustawy, z tytułu zobowiązań zaciągniętych na wkład krajowy</t>
  </si>
  <si>
    <t>2.1.x</t>
  </si>
  <si>
    <t>2.2</t>
  </si>
  <si>
    <t>Wydatki majątkowe, w tym:</t>
  </si>
  <si>
    <t>2.2.1</t>
  </si>
  <si>
    <t>Inwestycje i zakupy inwestycyjne, o których mowa w art. 236 ust. 4 pkt 1 ustawy, w tym:</t>
  </si>
  <si>
    <t>2.2.1.1</t>
  </si>
  <si>
    <t>wydatki o charakterze dotacyjnym na inwestycje i zakupy inwestycyjne</t>
  </si>
  <si>
    <t>2.2.x</t>
  </si>
  <si>
    <t>3</t>
  </si>
  <si>
    <t>Wynik budżetu</t>
  </si>
  <si>
    <t>3.1</t>
  </si>
  <si>
    <t>Kwota prognozowanej nadwyżki budżetu przeznaczana na spłatę kredytów, pożyczek i wykup papierów wartościowych</t>
  </si>
  <si>
    <t>4</t>
  </si>
  <si>
    <t>Przychody budżetu</t>
  </si>
  <si>
    <t>4.1</t>
  </si>
  <si>
    <t>Kredyty, pożyczki, emisja papierów wartościowych, w tym:</t>
  </si>
  <si>
    <t>4.1.1</t>
  </si>
  <si>
    <t>na pokrycie deficytu budżetu</t>
  </si>
  <si>
    <t>4.2</t>
  </si>
  <si>
    <t>Nadwyżka budżetowa z lat ubiegłych, w tym:</t>
  </si>
  <si>
    <t>4.2.1</t>
  </si>
  <si>
    <t>4.3</t>
  </si>
  <si>
    <t>Wolne środki, o których mowa w art. 217 ust. 2 pkt 6 ustawy, w tym:</t>
  </si>
  <si>
    <t>4.3.1</t>
  </si>
  <si>
    <t>4.4</t>
  </si>
  <si>
    <t>Spłaty udzielonych pożyczek w latach ubiegłych, w tym:</t>
  </si>
  <si>
    <t>4.4.1</t>
  </si>
  <si>
    <t>4.5</t>
  </si>
  <si>
    <t>Inne przychody niezwiązane z zaciągnięciem długu, w tym:</t>
  </si>
  <si>
    <t>4.5.1</t>
  </si>
  <si>
    <t>5</t>
  </si>
  <si>
    <t>Rozchody budżetu</t>
  </si>
  <si>
    <t>5.1</t>
  </si>
  <si>
    <t>Spłaty rat kapitałowych kredytów i pożyczek oraz wykup papierów wartościowych, w 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</si>
  <si>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</si>
  <si>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</si>
  <si>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</si>
  <si>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 art. 243 ust. 3 ustawy</t>
  </si>
  <si>
    <t>5.1.1.2</t>
  </si>
  <si>
    <t>kwota przypadających na dany rok kwot wyłączeń określonych w art. 243 ust. 3a ustawy</t>
  </si>
  <si>
    <t>5.1.1.3</t>
  </si>
  <si>
    <t>kwota wyłączeń z tytułu wcześniejszej spłaty zobowiązań, określonych w art. 243 ust. 3b ustawy, z tego:</t>
  </si>
  <si>
    <t>5.1.1.3.1</t>
  </si>
  <si>
    <t>środkami nowego zobowiązania</t>
  </si>
  <si>
    <t>5.1.1.3.2</t>
  </si>
  <si>
    <t>wolnymi środkami, o których mowa w art. 217 ust. 2 pkt 6 ustawy</t>
  </si>
  <si>
    <t>5.1.1.3.3</t>
  </si>
  <si>
    <t>innymi środkami</t>
  </si>
  <si>
    <t>5.2</t>
  </si>
  <si>
    <t>Inne rozchody, niezwiązane ze spłatą długu</t>
  </si>
  <si>
    <t>6</t>
  </si>
  <si>
    <t>Kwota długu, w tym:</t>
  </si>
  <si>
    <t>6.1</t>
  </si>
  <si>
    <t>kwota długu, którego planowana spłata dokona się z wydatków</t>
  </si>
  <si>
    <t>7</t>
  </si>
  <si>
    <t>Relacja zrównoważenia wydatków bieżących, o której mowa w art. 242 ustawy</t>
  </si>
  <si>
    <t/>
  </si>
  <si>
    <t>7.1</t>
  </si>
  <si>
    <t>Różnica między dochodami bieżącymi a wydatkami bieżącymi</t>
  </si>
  <si>
    <t>7.2</t>
  </si>
  <si>
    <t>Różnica między dochodami bieżącymi, skorygowanymi o środki, a wydatkami bieżącymi</t>
  </si>
  <si>
    <t>8</t>
  </si>
  <si>
    <t>Wskaźnik spłaty zobowiązań</t>
  </si>
  <si>
    <t>8.1</t>
  </si>
  <si>
    <t>Relacja określona po lewej stronie nierówności we wzorze, o którym mowa w art. 243 ust. 1 ustawy (po uwzględnieniu zobowiązań związku współtworzonego przez jednostkę samorządu terytorialnego oraz po uwzględnieniu ustawowych wyłączeń przypadających na dany rok)</t>
  </si>
  <si>
    <t>8.2</t>
  </si>
  <si>
    <t>Relacja określona po prawej stronie nierówności we wzorze, o którym mowa w art. 243 ust. 1 ustawy, ustalona dla danego roku (wkaźnik jednoroczny)</t>
  </si>
  <si>
    <t>8.2.x</t>
  </si>
  <si>
    <t>Wskaźnik jednoroczny określony po prawej stronie nierówności we wzorze, o którym mowa w art. 243 ust. 1 ustawy, ustalony dla danego roku (wskaźnik jednoroczny)</t>
  </si>
  <si>
    <t>8.3</t>
  </si>
  <si>
    <t>Dopuszczalny limit spłaty zobowiązań określony po prawej stronie nierówności we wzorze, o którym mowa w art. 243 ustawy, po uwzględnieniu ustawowych wyłączeń, obliczony w oparciu o plan 3. kwartału roku poprzedzającego pierwszy rok prognozy (wskaźnik ustalony w oparciu o średnią arytmetyczną z poprzednich lat)</t>
  </si>
  <si>
    <t>8.3.1</t>
  </si>
  <si>
    <t>Dopuszczalny limit spłaty zobowiązań określony po prawej stronie nierówności we wzorze, o którym mowa w art. 243 ustawy, po uwzględnieniu ustawowych wyłączeń, obliczony w oparciu o wykonanie roku poprzedzającego pierwszy rok prognozy (wskaźnik ustalony w oparciu o średnią arytmetyczną z poprzednich lat)</t>
  </si>
  <si>
    <t>8.4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</si>
  <si>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plan 3 kwartałów roku poprzedzającego rok budżetowy</t>
  </si>
  <si>
    <t>Nie</t>
  </si>
  <si>
    <t>Tak</t>
  </si>
  <si>
    <t>8.4.1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</si>
  <si>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wykonanie roku poprzedzającego rok budżetowy</t>
  </si>
  <si>
    <t>9</t>
  </si>
  <si>
    <t>Finansowanie programów, projektów lub zadań realizowanych z udziałem środków, o których mowa w art. 5 ust. 1 pkt 2 i 3 ustawy</t>
  </si>
  <si>
    <t>9.1</t>
  </si>
  <si>
    <t>Dochody bieżące na programy, projekty lub zadania finansowe z udziałem środków, o których mowa w art. 5 ust. 1 pkt 2 i 3 ustawy</t>
  </si>
  <si>
    <t>9.1.1</t>
  </si>
  <si>
    <t>Dotacje i środki o charakterze bieżącym na realizację programu, projektu lub zadania finansowanego z udziałem środków, o których mowa w art. 5 ust. 1 pkt 2 ustawy, w tym:</t>
  </si>
  <si>
    <t>9.1.1.1</t>
  </si>
  <si>
    <t>środki określone w art. 5 ust. 1 pkt 2 ustawy</t>
  </si>
  <si>
    <t>9.2</t>
  </si>
  <si>
    <t>Dochody majątkowe na programy, projekty lub zadania finansowe z udziałem środków, o których mowa w art. 5 ust. 1 pkt 2 i 3 ustawy</t>
  </si>
  <si>
    <t>9.2.1</t>
  </si>
  <si>
    <t>Dochody majątkowe na programy, projekty lub zadania finansowe z udziałem środków, o których mowa w art. 5 ust. 1 pkt 2 ustawy, w tym:</t>
  </si>
  <si>
    <t>9.2.1.1</t>
  </si>
  <si>
    <t>9.3</t>
  </si>
  <si>
    <t>Wydatki bieżące na programy, projekty lub zadania finansowe z udziałem środków, o których mowa w art. 5 ust. 1 pkt 2 i 3 ustawy</t>
  </si>
  <si>
    <t>9.3.1</t>
  </si>
  <si>
    <t>Wydatki bieżące na programy, projekty lub zadania finansowe z udziałem środków, o których mowa w art. 5 ust. 1 pkt 2 ustawy, w tym:</t>
  </si>
  <si>
    <t>9.3.1.1</t>
  </si>
  <si>
    <t>finansowane środkami określonymi w art. 5 ust. 1 pkt 2 ustawy</t>
  </si>
  <si>
    <t>9.4</t>
  </si>
  <si>
    <t>Wydatki majątkowe na programy, projekty lub zadania finansowe z udziałem środków, o których mowa w art. 5 ust. 1 pkt 2 i 3 ustawy</t>
  </si>
  <si>
    <t>9.4.1</t>
  </si>
  <si>
    <t>Wydatki majątkowe na programy, projekty lub zadania finansowe z udziałem środków, o których mowa w art. 5 ust. 1 pkt 2 ustawy, w tym:</t>
  </si>
  <si>
    <t>9.4.1.1</t>
  </si>
  <si>
    <t>10</t>
  </si>
  <si>
    <t>Informacje uzupełniające o wybranych kategoriach finansowych</t>
  </si>
  <si>
    <t>10.1</t>
  </si>
  <si>
    <t>Wydatki objęte limitem, o którym mowa w art. 226 ust. 3 pkt 4 ustawy, z 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</si>
  <si>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</si>
  <si>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</si>
  <si>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</si>
  <si>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</si>
  <si>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</si>
  <si>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</si>
  <si>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</si>
  <si>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 związku z likwidacją lub przekształceniem samodzielnego publicznego zakładu opieki zdrowotnej</t>
  </si>
  <si>
    <t>10.4</t>
  </si>
  <si>
    <t>Kwota zobowiązań związku współtworzonego przez jednostkę samorządu terytorialnego przypadających do spłaty w danym roku budżetowym, podlegająca doliczeniu zgodnie z art. 244 ustawy</t>
  </si>
  <si>
    <t>10.5</t>
  </si>
  <si>
    <t>Kwota zobowiązań wynikających z przejęcia przez jednostkę samorządu terytorialnego zobowiązań po likwidowanych i przekształcanych samorządowych osobach prawnych</t>
  </si>
  <si>
    <t>10.6</t>
  </si>
  <si>
    <t>Spłaty, o których mowa w poz. 5.1., wynikające wyłącznie z tytułu zobowiązań już zaciągniętych</t>
  </si>
  <si>
    <t>10.7</t>
  </si>
  <si>
    <t>Wydatki zmniejszające dług, w tym:</t>
  </si>
  <si>
    <t>10.7.1</t>
  </si>
  <si>
    <t>spłata zobowiązań wymagalnych z lat poprzednich, innych niż w poz. 10.7.3</t>
  </si>
  <si>
    <t>10.7.2</t>
  </si>
  <si>
    <t>spłata zobowiązań zaliczanych do tytułu dłużnego – kredyt i pożyczka, w tym:</t>
  </si>
  <si>
    <t>10.7.2.1</t>
  </si>
  <si>
    <t>zobowiązań zaciągniętych po dniu 1 stycznia 2019 r.</t>
  </si>
  <si>
    <t>10.7.2.1.1</t>
  </si>
  <si>
    <t>dokonywana w formie wydatku bieżącego</t>
  </si>
  <si>
    <t>10.7.3</t>
  </si>
  <si>
    <t>wypłaty z tytułu wymagalnych poręczeń i gwarancji</t>
  </si>
  <si>
    <t>10.8</t>
  </si>
  <si>
    <t>Kwota wzrostu(+)/spadku(−) kwoty długu wynikająca z operacji niekasowych (m.in. umorzenia, różnice kursowe)</t>
  </si>
  <si>
    <t>10.9</t>
  </si>
  <si>
    <t>Wcześniejsza spłata zobowiązań, wyłączona z limitu spłaty zobowiązań, dokonywana w formie wydatków budżetowych</t>
  </si>
  <si>
    <t>11</t>
  </si>
  <si>
    <t>Dane dotyczące emitowanych obligacji przychodowych</t>
  </si>
  <si>
    <t>11.1</t>
  </si>
  <si>
    <t>Środki z przedsięwzięcia gromadzone na rachunku bankowym, w tym:</t>
  </si>
  <si>
    <t>11.1.1</t>
  </si>
  <si>
    <t>środki na zaspokojenie roszczeń obligatariuszy</t>
  </si>
  <si>
    <t>11.2</t>
  </si>
  <si>
    <t>Wydatki bieżące z tytułu świadczenia emitenta należnego obligatariuszom, nieuwzględniane w limicie spłaty zobowiązań</t>
  </si>
  <si>
    <t>13</t>
  </si>
  <si>
    <t>Rozliczenie budżetu</t>
  </si>
  <si>
    <t>Dział</t>
  </si>
  <si>
    <t>Rozdział</t>
  </si>
  <si>
    <t>Grupa</t>
  </si>
  <si>
    <t>Paragraf</t>
  </si>
  <si>
    <t>P4</t>
  </si>
  <si>
    <t>Opis</t>
  </si>
  <si>
    <t>Plan</t>
  </si>
  <si>
    <t>Wykonanie</t>
  </si>
  <si>
    <t>Wykonanie planu</t>
  </si>
  <si>
    <t>010</t>
  </si>
  <si>
    <t>Rolnictwo i łowiectwo</t>
  </si>
  <si>
    <t>01095</t>
  </si>
  <si>
    <t>Pozostała działalność</t>
  </si>
  <si>
    <t>201</t>
  </si>
  <si>
    <t>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</si>
  <si>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</si>
  <si>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</si>
  <si>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</si>
  <si>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02095</t>
  </si>
  <si>
    <t>075</t>
  </si>
  <si>
    <t>Wpływy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</si>
  <si>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</si>
  <si>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</si>
  <si>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60014</t>
  </si>
  <si>
    <t>Drogi publiczne powiatowe</t>
  </si>
  <si>
    <t>232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</si>
  <si>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</si>
  <si>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</si>
  <si>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</si>
  <si>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</si>
  <si>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</si>
  <si>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</t>
  </si>
  <si>
    <t>Wpływy z opłat za trwały zarząd, użytkowanie i służebności</t>
  </si>
  <si>
    <t>055</t>
  </si>
  <si>
    <t>Wpływy z opłat z tytułu użytkowania wieczystego nieruchomości</t>
  </si>
  <si>
    <t>064</t>
  </si>
  <si>
    <t>Wpływy z tytułu kosztów egzekucyjnych, opłaty komorniczej i kosztów upomnień</t>
  </si>
  <si>
    <t>076</t>
  </si>
  <si>
    <t>Wpływy z tytułu przekształcenia prawa użytkowania wieczystego w prawo własności</t>
  </si>
  <si>
    <t>077</t>
  </si>
  <si>
    <t>Wpłaty z tytułu odpłatnego nabycia prawa własności oraz prawa użytkowania wieczystego nieruchomości</t>
  </si>
  <si>
    <t>092</t>
  </si>
  <si>
    <t>Wpływy z pozostałych odsetek</t>
  </si>
  <si>
    <t>094</t>
  </si>
  <si>
    <t>Wpływy z rozliczeń/zwrotów z lat ubiegłych</t>
  </si>
  <si>
    <t>710</t>
  </si>
  <si>
    <t>Działalność usługowa</t>
  </si>
  <si>
    <t>71035</t>
  </si>
  <si>
    <t>Cmentarze</t>
  </si>
  <si>
    <t>083</t>
  </si>
  <si>
    <t>Wpływy z usług</t>
  </si>
  <si>
    <t>202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</si>
  <si>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</si>
  <si>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</si>
  <si>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</si>
  <si>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</si>
  <si>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</si>
  <si>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069</t>
  </si>
  <si>
    <t>Wpływy z różnych opłat</t>
  </si>
  <si>
    <t>75014</t>
  </si>
  <si>
    <t>Egzekucja administracyjna należności pieniężnych</t>
  </si>
  <si>
    <t>75023</t>
  </si>
  <si>
    <t>Urzędy gmin (miast i miast na prawach powiatu)</t>
  </si>
  <si>
    <t>095</t>
  </si>
  <si>
    <t>Wpływy z tytułu kar i odszkodowań wynikających z umów</t>
  </si>
  <si>
    <t>096</t>
  </si>
  <si>
    <t>Wpływy z otrzymanych spadków, zapisów i darowizn w postaci pieniężnej</t>
  </si>
  <si>
    <t>097</t>
  </si>
  <si>
    <t>Wpływy z różnych dochodów</t>
  </si>
  <si>
    <t>75085</t>
  </si>
  <si>
    <t>Wspólna obsługa jednostek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</si>
  <si>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</si>
  <si>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</si>
  <si>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</si>
  <si>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</si>
  <si>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</si>
  <si>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</si>
  <si>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</si>
  <si>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</si>
  <si>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</si>
  <si>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</si>
  <si>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</si>
  <si>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</si>
  <si>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</si>
  <si>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</si>
  <si>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</t>
  </si>
  <si>
    <t>Wpływy z podatku od nieruchomości</t>
  </si>
  <si>
    <t>032</t>
  </si>
  <si>
    <t>Wpływy z podatku rolnego</t>
  </si>
  <si>
    <t>033</t>
  </si>
  <si>
    <t>Wpływy z podatku leśnego</t>
  </si>
  <si>
    <t>034</t>
  </si>
  <si>
    <t>Wpływy z podatku od środków transportowych</t>
  </si>
  <si>
    <t>050</t>
  </si>
  <si>
    <t>Wpływy z podatku od czynności cywilnoprawnych</t>
  </si>
  <si>
    <t>091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</si>
  <si>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</si>
  <si>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</si>
  <si>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</si>
  <si>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</t>
  </si>
  <si>
    <t>Wpływy z podatku od spadków i darowizn</t>
  </si>
  <si>
    <t>043</t>
  </si>
  <si>
    <t>Wpływy z opłaty targowej</t>
  </si>
  <si>
    <t>75618</t>
  </si>
  <si>
    <t>Wpływy z innych opłat stanowiących dochody jednostek samorządu terytorialnego na podstawie ustaw</t>
  </si>
  <si>
    <t>041</t>
  </si>
  <si>
    <t>Wpływy z opłaty skarbowej</t>
  </si>
  <si>
    <t>046</t>
  </si>
  <si>
    <t>Wpływy z opłaty eksploatacyjnej</t>
  </si>
  <si>
    <t>048</t>
  </si>
  <si>
    <t>Wpływy z opłat za zezwolenia na sprzedaż napojów alkoholowych</t>
  </si>
  <si>
    <t>049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</si>
  <si>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</si>
  <si>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</si>
  <si>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</si>
  <si>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</t>
  </si>
  <si>
    <t>002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</si>
  <si>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</si>
  <si>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</si>
  <si>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</si>
  <si>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</si>
  <si>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</si>
  <si>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</si>
  <si>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</si>
  <si>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</si>
  <si>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</si>
  <si>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</si>
  <si>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</si>
  <si>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203</t>
  </si>
  <si>
    <t>Dotacje celowe otrzymane z budżetu państwa na realizację własnych zadań bieżących gmin (związków gmin, związków powiatowo-gminnych)</t>
  </si>
  <si>
    <t>633</t>
  </si>
  <si>
    <t>Dotacje celowe otrzymane z budżetu państwa na realizację inwestycji i zakupów inwestycyjnych własnych gmin (związków gmin, związków powiatowo-gminnych)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</si>
  <si>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</si>
  <si>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</si>
  <si>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</si>
  <si>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</si>
  <si>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</si>
  <si>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</si>
  <si>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</si>
  <si>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</si>
  <si>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620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</si>
  <si>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</si>
  <si>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80104</t>
  </si>
  <si>
    <t>Przedszkola</t>
  </si>
  <si>
    <t>066</t>
  </si>
  <si>
    <t>Wpływy z opłat za korzystanie z wychowania przedszkolnego</t>
  </si>
  <si>
    <t>067</t>
  </si>
  <si>
    <t>Wpływy z opłat za korzystanie z wyżywienia w jednostkach realizujących zadania z zakresu wychowania przedszkolnego</t>
  </si>
  <si>
    <t>852</t>
  </si>
  <si>
    <t>Pomoc społeczna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</si>
  <si>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</si>
  <si>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</si>
  <si>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</si>
  <si>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</si>
  <si>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</si>
  <si>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</si>
  <si>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</si>
  <si>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</si>
  <si>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</si>
  <si>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</si>
  <si>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</si>
  <si>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</si>
  <si>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</si>
  <si>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</si>
  <si>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</si>
  <si>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</si>
  <si>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</si>
  <si>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</si>
  <si>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</si>
  <si>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</si>
  <si>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</si>
  <si>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</si>
  <si>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</si>
  <si>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</si>
  <si>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85502</t>
  </si>
  <si>
    <t>Świadczenia rodzinne, świadczenie z funduszu alimentacyjnego oraz składki na ubezpieczenia emerytalne i rentowe z ubezpieczenia społecznego</t>
  </si>
  <si>
    <t>236</t>
  </si>
  <si>
    <t>Dochody jednostek samorządu terytorialnego związane z realizacją zadań z zakresu administracji rządowej oraz innych zadań zleconych ustawami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</si>
  <si>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</si>
  <si>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</si>
  <si>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</si>
  <si>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</si>
  <si>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</si>
  <si>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</si>
  <si>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</si>
  <si>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</si>
  <si>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</si>
  <si>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</si>
  <si>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</si>
  <si>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</si>
  <si>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</si>
  <si>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</si>
  <si>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</si>
  <si>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</si>
  <si>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90026</t>
  </si>
  <si>
    <t>Pozostałe działania związane z gospodarką odpadami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</si>
  <si>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</si>
  <si>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</si>
  <si>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</si>
  <si>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</si>
  <si>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</si>
  <si>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</si>
  <si>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</si>
  <si>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</si>
  <si>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01010</t>
  </si>
  <si>
    <t>Infrastruktura wodociągowa i sanitacyjna wsi</t>
  </si>
  <si>
    <t>1100</t>
  </si>
  <si>
    <t>Wydatki związane z realizacją ich statutowych zadań (art. 236 ust. 3 pkt 1 lit. b ustawy)</t>
  </si>
  <si>
    <t>426</t>
  </si>
  <si>
    <t>Zakup energii</t>
  </si>
  <si>
    <t>430</t>
  </si>
  <si>
    <t>Zakup usług pozostałych</t>
  </si>
  <si>
    <t>01030</t>
  </si>
  <si>
    <t>Izby rolnicze</t>
  </si>
  <si>
    <t>285</t>
  </si>
  <si>
    <t>Wpłaty gmin na rzecz izb rolniczych w wysokości 2% uzyskanych wpływów z podatku rolnego</t>
  </si>
  <si>
    <t>421</t>
  </si>
  <si>
    <t>Zakup materiałów i wyposażenia</t>
  </si>
  <si>
    <t>443</t>
  </si>
  <si>
    <t>Różne opłaty i składki</t>
  </si>
  <si>
    <t>1400</t>
  </si>
  <si>
    <t>Wynagrodzenia i składki od nich naliczane (art. 236 ust. 3 pkt 1 lit. a ustawy)</t>
  </si>
  <si>
    <t>401</t>
  </si>
  <si>
    <t>Wynagrodzenia osobowe pracowników</t>
  </si>
  <si>
    <t>411</t>
  </si>
  <si>
    <t>Składki na ubezpieczenia społeczne</t>
  </si>
  <si>
    <t>412</t>
  </si>
  <si>
    <t>Składki na Fundusz Pracy oraz Solidarnościowy Fundusz Wsparcia Osób Niepełnosprawnych</t>
  </si>
  <si>
    <t>60012</t>
  </si>
  <si>
    <t>Generalna Dyrekcja Dróg Krajowych i Autostrad</t>
  </si>
  <si>
    <t>452</t>
  </si>
  <si>
    <t>Opłaty na rzecz budżetów jednostek samorządu terytorialnego</t>
  </si>
  <si>
    <t>60016</t>
  </si>
  <si>
    <t>Drogi publiczne gminne</t>
  </si>
  <si>
    <t>427</t>
  </si>
  <si>
    <t>Zakup usług remontowych</t>
  </si>
  <si>
    <t>1600</t>
  </si>
  <si>
    <t>Inwestycje i zakupy inwestycyjne (art. 236 ust. 4 pkt 1 ustawy)</t>
  </si>
  <si>
    <t>605</t>
  </si>
  <si>
    <t>Wydatki inwestycyjne jednostek budżetowych</t>
  </si>
  <si>
    <t>630</t>
  </si>
  <si>
    <t>Turystyka</t>
  </si>
  <si>
    <t>63003</t>
  </si>
  <si>
    <t>Zadania w zakresie upowszechniania turystyki</t>
  </si>
  <si>
    <t>1612</t>
  </si>
  <si>
    <t>Wydatki o charakterze dotacyjnym na współfinansowanie inwestycji i zakupów inwestycyjnych ponoszonych ze środków, o których mowa w art. 5 ust. 1 pkt 2 ustawy</t>
  </si>
  <si>
    <t>Dotacja celowa na pomoc finansową udzielaną między jednostkami samorządu terytorialnego na dofinansowanie własnych zadań inwestycyjnych i zakupów inwestycyjnych</t>
  </si>
  <si>
    <t>417</t>
  </si>
  <si>
    <t>Wynagrodzenia bezosobowe</t>
  </si>
  <si>
    <t>71004</t>
  </si>
  <si>
    <t>Plany zagospodarowania przestrzennego</t>
  </si>
  <si>
    <t>461</t>
  </si>
  <si>
    <t>Koszty postępowania sądowego i prokuratorskiego</t>
  </si>
  <si>
    <t>75022</t>
  </si>
  <si>
    <t>Rady gmin (miast i miast na prawach powiatu)</t>
  </si>
  <si>
    <t>422</t>
  </si>
  <si>
    <t>Zakup środków żywności</t>
  </si>
  <si>
    <t>436</t>
  </si>
  <si>
    <t>Opłaty z tytułu zakupu usług telekomunikacyjnych</t>
  </si>
  <si>
    <t>1300</t>
  </si>
  <si>
    <t>Świadczenia na rzecz osób fizycznych (art. 236 ust. 3 pkt 3 ustawy)</t>
  </si>
  <si>
    <t>303</t>
  </si>
  <si>
    <t xml:space="preserve">Różne wydatki na rzecz osób fizycznych </t>
  </si>
  <si>
    <t>428</t>
  </si>
  <si>
    <t>Zakup usług zdrowotnych</t>
  </si>
  <si>
    <t>441</t>
  </si>
  <si>
    <t>Podróże służbowe krajowe</t>
  </si>
  <si>
    <t>442</t>
  </si>
  <si>
    <t>Podróże służbowe zagraniczne</t>
  </si>
  <si>
    <t>444</t>
  </si>
  <si>
    <t>Odpisy na zakładowy fundusz świadczeń socjalnych</t>
  </si>
  <si>
    <t>451</t>
  </si>
  <si>
    <t>Opłaty na rzecz budżetu państwa</t>
  </si>
  <si>
    <t>453</t>
  </si>
  <si>
    <t>Podatek od towarów i usług (VAT).</t>
  </si>
  <si>
    <t>470</t>
  </si>
  <si>
    <t xml:space="preserve">Szkolenia pracowników niebędących członkami korpusu służby cywilnej </t>
  </si>
  <si>
    <t>492</t>
  </si>
  <si>
    <t>Spłata zobowiązań jednostek samorządu terytorialnego zaliczanych do tytułu dłużnego – kredyty i pożyczki, o którym mowa w art. 72 ust. 1 pkt 2 ustawy</t>
  </si>
  <si>
    <t>302</t>
  </si>
  <si>
    <t>Wydatki osobowe niezaliczone do wynagrodzeń</t>
  </si>
  <si>
    <t>404</t>
  </si>
  <si>
    <t>Dodatkowe wynagrodzenie roczne</t>
  </si>
  <si>
    <t>606</t>
  </si>
  <si>
    <t>Wydatki na zakupy inwestycyjne jednostek budżetowych</t>
  </si>
  <si>
    <t>75045</t>
  </si>
  <si>
    <t>Kwalifikacja wojskowa</t>
  </si>
  <si>
    <t>75075</t>
  </si>
  <si>
    <t>Promocja jednostek samorządu terytorialnego</t>
  </si>
  <si>
    <t>75095</t>
  </si>
  <si>
    <t>754</t>
  </si>
  <si>
    <t>Bezpieczeństwo publiczne i ochrona przeciwpożarowa</t>
  </si>
  <si>
    <t>75412</t>
  </si>
  <si>
    <t>Ochotnicze straże pożarne</t>
  </si>
  <si>
    <t>1200</t>
  </si>
  <si>
    <t>Dotacje na zadania bieżące (art. 236 ust. 3 pkt 2 ustawy)</t>
  </si>
  <si>
    <t>282</t>
  </si>
  <si>
    <t>Dotacja celowa z budżetu na finansowanie lub dofinansowanie zadań zleconych do realizacji stowarzyszeniom</t>
  </si>
  <si>
    <t>1610</t>
  </si>
  <si>
    <t>Wydatki o charakterze dotacyjnym na inwestycje i zakupy inwestycyjne (art. 236 ust. 4 pkt 1 ustawy)</t>
  </si>
  <si>
    <t>623</t>
  </si>
  <si>
    <t>Dotacje celowe z budżetu na finansowanie lub dofinansowanie kosztów realizacji inwestycji i zakupów inwestycyjnych jednostek nie zaliczanych do sektora finansów publicznych</t>
  </si>
  <si>
    <t>75421</t>
  </si>
  <si>
    <t>Zarządzanie kryzysowe</t>
  </si>
  <si>
    <t>450</t>
  </si>
  <si>
    <t>Pozostałe podatki na rzecz budżetów jednostek samorządu terytorialnego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</si>
  <si>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</si>
  <si>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</si>
  <si>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</si>
  <si>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</si>
  <si>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1810</t>
  </si>
  <si>
    <t>Obsługa długu jednostki samorządu terytorialnego (art. 236 ust. 3 pkt 6 ustawy)</t>
  </si>
  <si>
    <t>811</t>
  </si>
  <si>
    <t>Odsetki od samorządowych papierów wartościowych lub zaciągniętych przez jednostkę samorządu terytorialnego kredytów i pożyczek</t>
  </si>
  <si>
    <t>75818</t>
  </si>
  <si>
    <t>Rezerwy ogólne i celowe</t>
  </si>
  <si>
    <t>481</t>
  </si>
  <si>
    <t>Rezerwy</t>
  </si>
  <si>
    <t>424</t>
  </si>
  <si>
    <t>Zakup środków dydaktycznych i książek</t>
  </si>
  <si>
    <t>1101</t>
  </si>
  <si>
    <t>Wydatki związane z realizacją ich statutowych zadań, związane z programami finansowanymi środkami, o których mowa w art. 5 ust. 1 pkt 2 ustawy (art. 236 ust. 3 pkt 4 ustawy)</t>
  </si>
  <si>
    <t>1601</t>
  </si>
  <si>
    <t>Inwestycje i zakupy inwestycyjne na programy finansowane środkami, o których mowa w art. 5 ust. 1 pkt 2 ustawy (art. 236 ust. 4 pkt 1 ustawy)</t>
  </si>
  <si>
    <t>1602</t>
  </si>
  <si>
    <t>Współfinansowanie inwestycji i zakupów inwestycyjnych ponoszonych ze środków, o których mowa w art. 5 ust. 1 pkt 2 ustawy (art. 236 ust. 4 pkt 1 ustawy)</t>
  </si>
  <si>
    <t>80103</t>
  </si>
  <si>
    <t>Oddziały przedszkolne w szkołach podstawowych</t>
  </si>
  <si>
    <t>433</t>
  </si>
  <si>
    <t>Zakup usług przez jednostki samorządu terytorialnego od innych jednostek samorządu terytorialnego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</si>
  <si>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</si>
  <si>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</si>
  <si>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</si>
  <si>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</si>
  <si>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</si>
  <si>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</si>
  <si>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</si>
  <si>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</si>
  <si>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</si>
  <si>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</si>
  <si>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851</t>
  </si>
  <si>
    <t>Ochrona zdrowia</t>
  </si>
  <si>
    <t>85153</t>
  </si>
  <si>
    <t>Zwalczanie narkomanii</t>
  </si>
  <si>
    <t>85154</t>
  </si>
  <si>
    <t>Przeciwdziałanie alkoholizmowi</t>
  </si>
  <si>
    <t>231</t>
  </si>
  <si>
    <t>Dotacje celowe przekazane gminie na zadania bieżące realizowane na podstawie porozumień (umów) między jednostkami samorządu terytorialnego</t>
  </si>
  <si>
    <t>85205</t>
  </si>
  <si>
    <t>Zadania w zakresie przeciwdziałania przemocy w rodzinie</t>
  </si>
  <si>
    <t>413</t>
  </si>
  <si>
    <t>Składki na ubezpieczenie zdrowotne</t>
  </si>
  <si>
    <t>311</t>
  </si>
  <si>
    <t>Świadczenia społeczne</t>
  </si>
  <si>
    <t>85295</t>
  </si>
  <si>
    <t>85401</t>
  </si>
  <si>
    <t>Świetlice szkolne</t>
  </si>
  <si>
    <t>324</t>
  </si>
  <si>
    <t>Stypendia dla uczniów</t>
  </si>
  <si>
    <t>85416</t>
  </si>
  <si>
    <t>Pomoc materialna dla uczniów o charakterze motywacyjnym</t>
  </si>
  <si>
    <t>85508</t>
  </si>
  <si>
    <t>Rodziny zastępcze</t>
  </si>
  <si>
    <t>439</t>
  </si>
  <si>
    <t>Zakup usług obejmujących wykonanie ekspertyz, analiz i opinii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</si>
  <si>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</si>
  <si>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</si>
  <si>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</si>
  <si>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</si>
  <si>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</si>
  <si>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</si>
  <si>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621</t>
  </si>
  <si>
    <t>Dotacje celowe z budżetu na finansowanie lub dofinansowanie kosztów realizacji inwestycji i zakupów inwestycyjnych samorządowych zakładów budżetowych</t>
  </si>
  <si>
    <t>90095</t>
  </si>
  <si>
    <t>248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</si>
  <si>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</si>
  <si>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</si>
  <si>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</si>
  <si>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</si>
  <si>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</si>
  <si>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</si>
  <si>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92605</t>
  </si>
  <si>
    <t>Zadania w zakresie kultury fizycznej</t>
  </si>
  <si>
    <t>92695</t>
  </si>
  <si>
    <t>325</t>
  </si>
  <si>
    <t>Stypendia różne</t>
  </si>
  <si>
    <t>Nazwa i cel</t>
  </si>
  <si>
    <t>Jednostka</t>
  </si>
  <si>
    <t>Od</t>
  </si>
  <si>
    <t>Do</t>
  </si>
  <si>
    <t>Nakłady</t>
  </si>
  <si>
    <t>Plan na 1.01.2020 r.</t>
  </si>
  <si>
    <t>Plan po zmianach na 30.06.2020 r.</t>
  </si>
  <si>
    <t>Stopień realizacji w I półroczu 2020 r.</t>
  </si>
  <si>
    <t>Limit zobowiązań</t>
  </si>
  <si>
    <t>Uwagi</t>
  </si>
  <si>
    <t>Przedsięwzięcia razem</t>
  </si>
  <si>
    <t>1.a</t>
  </si>
  <si>
    <t>- wydatki bieżące</t>
  </si>
  <si>
    <t>1.b</t>
  </si>
  <si>
    <t>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</si>
  <si>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</si>
  <si>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1.1.2.1</t>
  </si>
  <si>
    <t>Rozbudowa i przebudowa oczyszczalni ścieków komunalnych w Trzcińsku-Zdroju - Zachowanie i ochrona środowiska naturalnego i wspieranie efektywnego gospodarowania zasobami</t>
  </si>
  <si>
    <t>Urząd Miejski</t>
  </si>
  <si>
    <t>1.1.2.2</t>
  </si>
  <si>
    <t>Sieci tras rowerowych Pomorza Zachodniego  - Poprawa infrastruktury turystycznej</t>
  </si>
  <si>
    <t>1.1.2.3</t>
  </si>
  <si>
    <t>Termomodernizacja budynku Szkoły Podstawowej w Góralicach - Poprawa jakości życia mieszkańców</t>
  </si>
  <si>
    <t>Wydatki na programy, projekty lub zadania związane z umowami partnerstwa publiczno-prywatnego:</t>
  </si>
  <si>
    <t>1.3</t>
  </si>
  <si>
    <t>Wydatki na programy, projekty lub zadania pozostałe (inne niż wymienione w pkt 1.1 i 1.2):</t>
  </si>
  <si>
    <t>1.3.1</t>
  </si>
  <si>
    <t>1.3.2</t>
  </si>
  <si>
    <t>Informacja z wykonania budżetu Gminy Trzcińsko-Zdrój za I półrocze  2020 roku - część tabelaryczna</t>
  </si>
  <si>
    <t>Załącznik Nr 10</t>
  </si>
  <si>
    <t>Załącznik Nr 11</t>
  </si>
  <si>
    <t>Informacja o realizacji przedsięwzięć w I półroczu 2020 roku ujętych w wieloletniej prognozie finansowej Gminy Trzcińsko-Zdrój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</si>
</sst>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8"/>
      <color rgb="FFFF0000"/>
      <name val="Times New Roman"/>
    </font>
    <font>
      <i/>
      <u/>
      <sz val="11"/>
      <name val="Book Antiqua"/>
      <family val="1"/>
      <charset val="238"/>
    </font>
    <font>
      <sz val="11"/>
      <name val="Arial Narrow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 Narrow"/>
      <family val="2"/>
      <charset val="238"/>
    </font>
    <font>
      <b/>
      <sz val="16"/>
      <name val="Arial Narrow"/>
      <family val="2"/>
      <charset val="238"/>
    </font>
    <font>
      <b/>
      <i/>
      <u/>
      <sz val="12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ADD8E6"/>
      </patternFill>
    </fill>
    <fill>
      <patternFill patternType="solid">
        <fgColor rgb="FFFFFFFF"/>
      </patternFill>
    </fill>
    <fill>
      <patternFill patternType="solid">
        <fgColor rgb="FFADFF2F"/>
      </patternFill>
    </fill>
    <fill>
      <patternFill patternType="solid">
        <fgColor rgb="FFCD5C5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0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3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10" fontId="3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10" fontId="6" fillId="4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 wrapText="1"/>
    </xf>
    <xf numFmtId="1" fontId="7" fillId="5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1">
    <cellStyle name="Normalny" xfId="0" builtinId="0"/>
  </cellStyles>
  <dxfs count="12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2"/>
  <sheetViews>
    <sheetView workbookViewId="0">
      <pane xSplit="1" ySplit="4" topLeftCell="B77" activePane="bottomRight" state="frozen"/>
      <selection pane="topRight" activeCell="B1" sqref="B1"/>
      <selection pane="bottomLeft" activeCell="A2" sqref="A2"/>
      <selection pane="bottomRight" activeCell="I83" sqref="I83"/>
    </sheetView>
  </sheetViews>
  <sheetFormatPr defaultRowHeight="14.4" x14ac:dyDescent="0.3"/>
  <cols>
    <col min="1" max="1" width="7.109375" customWidth="1"/>
    <col min="2" max="2" width="42.88671875" customWidth="1"/>
    <col min="3" max="6" width="14.33203125" hidden="1" customWidth="1"/>
    <col min="7" max="9" width="14.33203125" customWidth="1"/>
    <col min="10" max="10" width="11.44140625" customWidth="1"/>
    <col min="11" max="25" width="14.33203125" hidden="1" customWidth="1"/>
  </cols>
  <sheetData>
    <row r="1" spans="1:25" x14ac:dyDescent="0.3">
      <c r="A1" s="51" t="s">
        <v>629</v>
      </c>
      <c r="B1" s="51"/>
      <c r="C1" s="51"/>
      <c r="D1" s="51"/>
      <c r="E1" s="51"/>
      <c r="F1" s="51"/>
      <c r="G1" s="51"/>
      <c r="H1" s="51"/>
      <c r="I1" s="51"/>
      <c r="J1" s="51"/>
    </row>
    <row r="2" spans="1:25" x14ac:dyDescent="0.3">
      <c r="I2" s="52" t="s">
        <v>630</v>
      </c>
      <c r="J2" s="52"/>
    </row>
    <row r="4" spans="1:25" ht="31.8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</row>
    <row r="5" spans="1:25" ht="39.9" customHeight="1" x14ac:dyDescent="0.3">
      <c r="A5" s="2" t="s">
        <v>25</v>
      </c>
      <c r="B5" s="3" t="s">
        <v>26</v>
      </c>
      <c r="C5" s="4">
        <v>21443919.129999999</v>
      </c>
      <c r="D5" s="4">
        <v>22049130.039999999</v>
      </c>
      <c r="E5" s="4">
        <v>24400782.66</v>
      </c>
      <c r="F5" s="4">
        <v>24982547.59</v>
      </c>
      <c r="G5" s="4">
        <v>26736171</v>
      </c>
      <c r="H5" s="4">
        <v>27247638.34</v>
      </c>
      <c r="I5" s="4">
        <v>14189640.130000001</v>
      </c>
      <c r="J5" s="5">
        <f t="shared" ref="J5:J12" si="0">IF($H5=0,0,$I5/$H5)</f>
        <v>0.52076587163039989</v>
      </c>
      <c r="K5" s="4">
        <v>27344413</v>
      </c>
      <c r="L5" s="4">
        <v>28668271.469999999</v>
      </c>
      <c r="M5" s="4">
        <v>30011973.530000001</v>
      </c>
      <c r="N5" s="4">
        <v>30287129.140000001</v>
      </c>
      <c r="O5" s="4">
        <v>29682040</v>
      </c>
      <c r="P5" s="4">
        <v>30572201</v>
      </c>
      <c r="Q5" s="4">
        <v>31448506</v>
      </c>
      <c r="R5" s="4">
        <v>32329064</v>
      </c>
      <c r="S5" s="4">
        <v>33201949</v>
      </c>
      <c r="T5" s="4">
        <v>34098402</v>
      </c>
      <c r="U5" s="4">
        <v>34984961</v>
      </c>
      <c r="V5" s="4">
        <v>35859586</v>
      </c>
      <c r="W5" s="4">
        <v>36720217</v>
      </c>
      <c r="X5" s="4">
        <v>36903819</v>
      </c>
      <c r="Y5" s="4">
        <v>37088338</v>
      </c>
    </row>
    <row r="6" spans="1:25" ht="39.9" customHeight="1" x14ac:dyDescent="0.3">
      <c r="A6" s="2" t="s">
        <v>27</v>
      </c>
      <c r="B6" s="3" t="s">
        <v>28</v>
      </c>
      <c r="C6" s="4">
        <v>20728009.129999999</v>
      </c>
      <c r="D6" s="4">
        <v>21640636.780000001</v>
      </c>
      <c r="E6" s="4">
        <v>22966652.699999999</v>
      </c>
      <c r="F6" s="4">
        <v>24444960.710000001</v>
      </c>
      <c r="G6" s="4">
        <v>25397643</v>
      </c>
      <c r="H6" s="4">
        <v>25870410.719999999</v>
      </c>
      <c r="I6" s="4">
        <v>13584575.24</v>
      </c>
      <c r="J6" s="5">
        <f t="shared" si="0"/>
        <v>0.5251008724611389</v>
      </c>
      <c r="K6" s="4">
        <v>26261163</v>
      </c>
      <c r="L6" s="4">
        <v>27187781</v>
      </c>
      <c r="M6" s="4">
        <v>28063742</v>
      </c>
      <c r="N6" s="4">
        <v>28807805</v>
      </c>
      <c r="O6" s="4">
        <v>29672040</v>
      </c>
      <c r="P6" s="4">
        <v>30562201</v>
      </c>
      <c r="Q6" s="4">
        <v>31448506</v>
      </c>
      <c r="R6" s="4">
        <v>32329064</v>
      </c>
      <c r="S6" s="4">
        <v>33201949</v>
      </c>
      <c r="T6" s="4">
        <v>34098402</v>
      </c>
      <c r="U6" s="4">
        <v>34984961</v>
      </c>
      <c r="V6" s="4">
        <v>35859586</v>
      </c>
      <c r="W6" s="4">
        <v>36720217</v>
      </c>
      <c r="X6" s="4">
        <v>36903819</v>
      </c>
      <c r="Y6" s="4">
        <v>37088338</v>
      </c>
    </row>
    <row r="7" spans="1:25" ht="39.9" customHeight="1" x14ac:dyDescent="0.3">
      <c r="A7" s="6" t="s">
        <v>29</v>
      </c>
      <c r="B7" s="7" t="s">
        <v>30</v>
      </c>
      <c r="C7" s="8">
        <v>2144243</v>
      </c>
      <c r="D7" s="8">
        <v>2315587</v>
      </c>
      <c r="E7" s="8">
        <v>2554937</v>
      </c>
      <c r="F7" s="8">
        <v>2579092</v>
      </c>
      <c r="G7" s="8">
        <v>2725646</v>
      </c>
      <c r="H7" s="9">
        <v>2725646</v>
      </c>
      <c r="I7" s="8">
        <v>1165729</v>
      </c>
      <c r="J7" s="10">
        <f t="shared" si="0"/>
        <v>0.42768906893998709</v>
      </c>
      <c r="K7" s="9">
        <v>2818318</v>
      </c>
      <c r="L7" s="9">
        <v>2911322</v>
      </c>
      <c r="M7" s="9">
        <v>3001573</v>
      </c>
      <c r="N7" s="9">
        <v>3091620</v>
      </c>
      <c r="O7" s="9">
        <v>3184369</v>
      </c>
      <c r="P7" s="9">
        <v>3279900</v>
      </c>
      <c r="Q7" s="9">
        <v>3375017</v>
      </c>
      <c r="R7" s="9">
        <v>3469517</v>
      </c>
      <c r="S7" s="9">
        <v>3563194</v>
      </c>
      <c r="T7" s="9">
        <v>3659400</v>
      </c>
      <c r="U7" s="9">
        <v>3754544</v>
      </c>
      <c r="V7" s="9">
        <v>3848408</v>
      </c>
      <c r="W7" s="9">
        <v>3940770</v>
      </c>
      <c r="X7" s="9">
        <v>3960474</v>
      </c>
      <c r="Y7" s="9">
        <v>3980276</v>
      </c>
    </row>
    <row r="8" spans="1:25" ht="27" customHeight="1" x14ac:dyDescent="0.3">
      <c r="A8" s="6" t="s">
        <v>31</v>
      </c>
      <c r="B8" s="7" t="s">
        <v>32</v>
      </c>
      <c r="C8" s="8">
        <v>87765.48</v>
      </c>
      <c r="D8" s="8">
        <v>48009.3</v>
      </c>
      <c r="E8" s="8">
        <v>80000</v>
      </c>
      <c r="F8" s="8">
        <v>109918.88</v>
      </c>
      <c r="G8" s="8">
        <v>100000</v>
      </c>
      <c r="H8" s="9">
        <v>100000</v>
      </c>
      <c r="I8" s="8">
        <v>27831.75</v>
      </c>
      <c r="J8" s="10">
        <f t="shared" si="0"/>
        <v>0.2783175</v>
      </c>
      <c r="K8" s="9">
        <v>103400</v>
      </c>
      <c r="L8" s="9">
        <v>106812</v>
      </c>
      <c r="M8" s="9">
        <v>110123</v>
      </c>
      <c r="N8" s="9">
        <v>113427</v>
      </c>
      <c r="O8" s="9">
        <v>116830</v>
      </c>
      <c r="P8" s="9">
        <v>120335</v>
      </c>
      <c r="Q8" s="9">
        <v>123825</v>
      </c>
      <c r="R8" s="9">
        <v>127292</v>
      </c>
      <c r="S8" s="9">
        <v>130729</v>
      </c>
      <c r="T8" s="9">
        <v>134259</v>
      </c>
      <c r="U8" s="9">
        <v>137750</v>
      </c>
      <c r="V8" s="9">
        <v>141194</v>
      </c>
      <c r="W8" s="9">
        <v>144583</v>
      </c>
      <c r="X8" s="9">
        <v>145306</v>
      </c>
      <c r="Y8" s="9">
        <v>146033</v>
      </c>
    </row>
    <row r="9" spans="1:25" ht="39.9" customHeight="1" x14ac:dyDescent="0.3">
      <c r="A9" s="6" t="s">
        <v>33</v>
      </c>
      <c r="B9" s="7" t="s">
        <v>34</v>
      </c>
      <c r="C9" s="8">
        <v>7136073</v>
      </c>
      <c r="D9" s="8">
        <v>7530993</v>
      </c>
      <c r="E9" s="8">
        <v>8587567</v>
      </c>
      <c r="F9" s="8">
        <v>8628706</v>
      </c>
      <c r="G9" s="8">
        <v>8999763</v>
      </c>
      <c r="H9" s="9">
        <v>8999763</v>
      </c>
      <c r="I9" s="8">
        <v>5063838</v>
      </c>
      <c r="J9" s="10">
        <f t="shared" si="0"/>
        <v>0.56266348347173145</v>
      </c>
      <c r="K9" s="9">
        <v>9305755</v>
      </c>
      <c r="L9" s="9">
        <v>9612845</v>
      </c>
      <c r="M9" s="9">
        <v>9910843</v>
      </c>
      <c r="N9" s="9">
        <v>10208168</v>
      </c>
      <c r="O9" s="9">
        <v>10514413</v>
      </c>
      <c r="P9" s="9">
        <v>10829845</v>
      </c>
      <c r="Q9" s="9">
        <v>11143911</v>
      </c>
      <c r="R9" s="9">
        <v>11455941</v>
      </c>
      <c r="S9" s="9">
        <v>11765251</v>
      </c>
      <c r="T9" s="9">
        <v>12082913</v>
      </c>
      <c r="U9" s="9">
        <v>12397069</v>
      </c>
      <c r="V9" s="9">
        <v>12706996</v>
      </c>
      <c r="W9" s="9">
        <v>13011964</v>
      </c>
      <c r="X9" s="9">
        <v>13077024</v>
      </c>
      <c r="Y9" s="9">
        <v>13142409</v>
      </c>
    </row>
    <row r="10" spans="1:25" ht="39.9" customHeight="1" x14ac:dyDescent="0.3">
      <c r="A10" s="6" t="s">
        <v>35</v>
      </c>
      <c r="B10" s="7" t="s">
        <v>36</v>
      </c>
      <c r="C10" s="8">
        <v>6700114.8399999999</v>
      </c>
      <c r="D10" s="8">
        <v>7296139.4900000002</v>
      </c>
      <c r="E10" s="8">
        <v>6790688.7000000002</v>
      </c>
      <c r="F10" s="8">
        <v>8208873.4800000004</v>
      </c>
      <c r="G10" s="8">
        <v>8871219</v>
      </c>
      <c r="H10" s="9">
        <v>9341466.0899999999</v>
      </c>
      <c r="I10" s="8">
        <v>4603554.92</v>
      </c>
      <c r="J10" s="10">
        <f t="shared" si="0"/>
        <v>0.49280861008831217</v>
      </c>
      <c r="K10" s="9">
        <v>9172840</v>
      </c>
      <c r="L10" s="9">
        <v>9515544</v>
      </c>
      <c r="M10" s="9">
        <v>9814286</v>
      </c>
      <c r="N10" s="9">
        <v>10062365</v>
      </c>
      <c r="O10" s="9">
        <v>10364236</v>
      </c>
      <c r="P10" s="9">
        <v>10675163</v>
      </c>
      <c r="Q10" s="9">
        <v>10984743</v>
      </c>
      <c r="R10" s="9">
        <v>11292316</v>
      </c>
      <c r="S10" s="9">
        <v>11597209</v>
      </c>
      <c r="T10" s="9">
        <v>11910334</v>
      </c>
      <c r="U10" s="9">
        <v>12220003</v>
      </c>
      <c r="V10" s="9">
        <v>12525503</v>
      </c>
      <c r="W10" s="9">
        <v>12826115</v>
      </c>
      <c r="X10" s="9">
        <v>12890246</v>
      </c>
      <c r="Y10" s="9">
        <v>12954697</v>
      </c>
    </row>
    <row r="11" spans="1:25" ht="39.9" customHeight="1" x14ac:dyDescent="0.3">
      <c r="A11" s="6" t="s">
        <v>37</v>
      </c>
      <c r="B11" s="7" t="s">
        <v>38</v>
      </c>
      <c r="C11" s="8">
        <v>4659812.8099999996</v>
      </c>
      <c r="D11" s="8">
        <v>4449907.99</v>
      </c>
      <c r="E11" s="8">
        <v>4953460</v>
      </c>
      <c r="F11" s="8">
        <v>4918370.3499999996</v>
      </c>
      <c r="G11" s="8">
        <v>4701015</v>
      </c>
      <c r="H11" s="9">
        <v>4703535.63</v>
      </c>
      <c r="I11" s="8">
        <v>2723621.57</v>
      </c>
      <c r="J11" s="10">
        <f t="shared" si="0"/>
        <v>0.5790583476455986</v>
      </c>
      <c r="K11" s="9">
        <v>4860850</v>
      </c>
      <c r="L11" s="9">
        <v>5041258</v>
      </c>
      <c r="M11" s="9">
        <v>5226917</v>
      </c>
      <c r="N11" s="9">
        <v>5332225</v>
      </c>
      <c r="O11" s="9">
        <v>5492192</v>
      </c>
      <c r="P11" s="9">
        <v>5656958</v>
      </c>
      <c r="Q11" s="9">
        <v>5821010</v>
      </c>
      <c r="R11" s="9">
        <v>5983998</v>
      </c>
      <c r="S11" s="9">
        <v>6145566</v>
      </c>
      <c r="T11" s="9">
        <v>6311496</v>
      </c>
      <c r="U11" s="9">
        <v>6475595</v>
      </c>
      <c r="V11" s="9">
        <v>6637485</v>
      </c>
      <c r="W11" s="9">
        <v>6796785</v>
      </c>
      <c r="X11" s="9">
        <v>6830769</v>
      </c>
      <c r="Y11" s="9">
        <v>6864923</v>
      </c>
    </row>
    <row r="12" spans="1:25" ht="39.9" customHeight="1" x14ac:dyDescent="0.3">
      <c r="A12" s="6" t="s">
        <v>39</v>
      </c>
      <c r="B12" s="7" t="s">
        <v>40</v>
      </c>
      <c r="C12" s="8">
        <v>1664021.59</v>
      </c>
      <c r="D12" s="8">
        <v>1449400.05</v>
      </c>
      <c r="E12" s="8">
        <v>1560000</v>
      </c>
      <c r="F12" s="8">
        <v>1442860.5</v>
      </c>
      <c r="G12" s="8">
        <v>1563973</v>
      </c>
      <c r="H12" s="9">
        <v>1563973</v>
      </c>
      <c r="I12" s="8">
        <v>866803.89</v>
      </c>
      <c r="J12" s="10">
        <f t="shared" si="0"/>
        <v>0.55423200400518424</v>
      </c>
      <c r="K12" s="9">
        <v>1617148</v>
      </c>
      <c r="L12" s="9">
        <v>1690514</v>
      </c>
      <c r="M12" s="9">
        <v>1772300</v>
      </c>
      <c r="N12" s="9">
        <v>1773969</v>
      </c>
      <c r="O12" s="9">
        <v>1827188</v>
      </c>
      <c r="P12" s="9">
        <v>1882004</v>
      </c>
      <c r="Q12" s="9">
        <v>1936582</v>
      </c>
      <c r="R12" s="9">
        <v>1990806</v>
      </c>
      <c r="S12" s="9">
        <v>2044558</v>
      </c>
      <c r="T12" s="9">
        <v>2099761</v>
      </c>
      <c r="U12" s="9">
        <v>2154355</v>
      </c>
      <c r="V12" s="9">
        <v>2208214</v>
      </c>
      <c r="W12" s="9">
        <v>2261211</v>
      </c>
      <c r="X12" s="9">
        <v>2272517</v>
      </c>
      <c r="Y12" s="9">
        <v>2283880</v>
      </c>
    </row>
    <row r="13" spans="1:25" hidden="1" x14ac:dyDescent="0.3">
      <c r="A13" s="6" t="s">
        <v>41</v>
      </c>
      <c r="B13" s="7" t="s">
        <v>42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">
        <v>0</v>
      </c>
      <c r="I13" s="8">
        <v>0</v>
      </c>
      <c r="J13" s="10"/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</row>
    <row r="14" spans="1:25" ht="39.9" customHeight="1" x14ac:dyDescent="0.3">
      <c r="A14" s="2" t="s">
        <v>43</v>
      </c>
      <c r="B14" s="3" t="s">
        <v>44</v>
      </c>
      <c r="C14" s="4">
        <v>715910</v>
      </c>
      <c r="D14" s="4">
        <v>408493.26</v>
      </c>
      <c r="E14" s="4">
        <v>1434129.96</v>
      </c>
      <c r="F14" s="4">
        <v>537586.88</v>
      </c>
      <c r="G14" s="4">
        <v>1338528</v>
      </c>
      <c r="H14" s="4">
        <v>1377227.62</v>
      </c>
      <c r="I14" s="4">
        <v>605064.89</v>
      </c>
      <c r="J14" s="5">
        <f>IF($H14=0,0,$I14/$H14)</f>
        <v>0.4393354309870724</v>
      </c>
      <c r="K14" s="4">
        <v>1083250</v>
      </c>
      <c r="L14" s="4">
        <v>1480490.47</v>
      </c>
      <c r="M14" s="4">
        <v>1948231.53</v>
      </c>
      <c r="N14" s="4">
        <v>1479324.14</v>
      </c>
      <c r="O14" s="4">
        <v>10000</v>
      </c>
      <c r="P14" s="4">
        <v>10000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 ht="39.9" customHeight="1" x14ac:dyDescent="0.3">
      <c r="A15" s="6" t="s">
        <v>45</v>
      </c>
      <c r="B15" s="7" t="s">
        <v>46</v>
      </c>
      <c r="C15" s="8">
        <v>464422.02</v>
      </c>
      <c r="D15" s="8">
        <v>281550.07</v>
      </c>
      <c r="E15" s="8">
        <v>330510</v>
      </c>
      <c r="F15" s="8">
        <v>472096.42</v>
      </c>
      <c r="G15" s="8">
        <v>351278</v>
      </c>
      <c r="H15" s="9">
        <v>351278</v>
      </c>
      <c r="I15" s="8">
        <v>86211.01</v>
      </c>
      <c r="J15" s="10">
        <f>IF($H15=0,0,$I15/$H15)</f>
        <v>0.24542103405280147</v>
      </c>
      <c r="K15" s="9">
        <v>20000</v>
      </c>
      <c r="L15" s="9">
        <v>20000</v>
      </c>
      <c r="M15" s="9">
        <v>10000</v>
      </c>
      <c r="N15" s="9">
        <v>10000</v>
      </c>
      <c r="O15" s="9">
        <v>10000</v>
      </c>
      <c r="P15" s="9">
        <v>10000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1:25" ht="39.9" customHeight="1" x14ac:dyDescent="0.3">
      <c r="A16" s="6" t="s">
        <v>47</v>
      </c>
      <c r="B16" s="7" t="s">
        <v>48</v>
      </c>
      <c r="C16" s="8">
        <v>250767.77</v>
      </c>
      <c r="D16" s="8">
        <v>126943.19</v>
      </c>
      <c r="E16" s="8">
        <v>1103619.96</v>
      </c>
      <c r="F16" s="8">
        <v>58969.96</v>
      </c>
      <c r="G16" s="8">
        <v>983250</v>
      </c>
      <c r="H16" s="9">
        <v>1021949.62</v>
      </c>
      <c r="I16" s="8">
        <v>517844</v>
      </c>
      <c r="J16" s="10">
        <f>IF($H16=0,0,$I16/$H16)</f>
        <v>0.50672165228653832</v>
      </c>
      <c r="K16" s="9">
        <v>1063250</v>
      </c>
      <c r="L16" s="9">
        <v>1460490.47</v>
      </c>
      <c r="M16" s="9">
        <v>1938231.53</v>
      </c>
      <c r="N16" s="9">
        <v>1469324.14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</row>
    <row r="17" spans="1:25" hidden="1" x14ac:dyDescent="0.3">
      <c r="A17" s="6" t="s">
        <v>49</v>
      </c>
      <c r="B17" s="7" t="s">
        <v>42</v>
      </c>
      <c r="C17" s="8">
        <v>720.21</v>
      </c>
      <c r="D17" s="8">
        <v>0</v>
      </c>
      <c r="E17" s="8">
        <v>0</v>
      </c>
      <c r="F17" s="8">
        <v>6520.5</v>
      </c>
      <c r="G17" s="8">
        <v>4000</v>
      </c>
      <c r="H17" s="9">
        <v>4000</v>
      </c>
      <c r="I17" s="8">
        <v>1009.88</v>
      </c>
      <c r="J17" s="10"/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1:25" ht="39.9" customHeight="1" x14ac:dyDescent="0.3">
      <c r="A18" s="2" t="s">
        <v>50</v>
      </c>
      <c r="B18" s="3" t="s">
        <v>51</v>
      </c>
      <c r="C18" s="4">
        <v>21134801.289999999</v>
      </c>
      <c r="D18" s="4">
        <v>22410902.140000001</v>
      </c>
      <c r="E18" s="4">
        <v>24400782.66</v>
      </c>
      <c r="F18" s="4">
        <v>23727586.969999999</v>
      </c>
      <c r="G18" s="4">
        <v>26899213.219999999</v>
      </c>
      <c r="H18" s="4">
        <v>27410680.559999999</v>
      </c>
      <c r="I18" s="4">
        <v>12739383.710000001</v>
      </c>
      <c r="J18" s="5">
        <f t="shared" ref="J18:J23" si="1">IF($H18=0,0,$I18/$H18)</f>
        <v>0.46475984724693031</v>
      </c>
      <c r="K18" s="4">
        <v>27164413</v>
      </c>
      <c r="L18" s="4">
        <v>29288430.289999999</v>
      </c>
      <c r="M18" s="4">
        <v>30808092.710000001</v>
      </c>
      <c r="N18" s="4">
        <v>29747129.140000001</v>
      </c>
      <c r="O18" s="4">
        <v>29132040</v>
      </c>
      <c r="P18" s="4">
        <v>30022201</v>
      </c>
      <c r="Q18" s="4">
        <v>30698506</v>
      </c>
      <c r="R18" s="4">
        <v>31579064</v>
      </c>
      <c r="S18" s="4">
        <v>32451949</v>
      </c>
      <c r="T18" s="4">
        <v>33348402</v>
      </c>
      <c r="U18" s="4">
        <v>34234961</v>
      </c>
      <c r="V18" s="4">
        <v>35109586</v>
      </c>
      <c r="W18" s="4">
        <v>35970217</v>
      </c>
      <c r="X18" s="4">
        <v>36303819</v>
      </c>
      <c r="Y18" s="4">
        <v>36442060</v>
      </c>
    </row>
    <row r="19" spans="1:25" ht="39.9" customHeight="1" x14ac:dyDescent="0.3">
      <c r="A19" s="2" t="s">
        <v>52</v>
      </c>
      <c r="B19" s="3" t="s">
        <v>53</v>
      </c>
      <c r="C19" s="4">
        <v>20537592.329999998</v>
      </c>
      <c r="D19" s="4">
        <v>21652691.559999999</v>
      </c>
      <c r="E19" s="4">
        <v>22176709.120000001</v>
      </c>
      <c r="F19" s="4">
        <v>23059050.77</v>
      </c>
      <c r="G19" s="4">
        <v>24965001.07</v>
      </c>
      <c r="H19" s="4">
        <v>25398117.699999999</v>
      </c>
      <c r="I19" s="4">
        <v>11737541.359999999</v>
      </c>
      <c r="J19" s="5">
        <f t="shared" si="1"/>
        <v>0.46214217520536965</v>
      </c>
      <c r="K19" s="4">
        <v>25560351</v>
      </c>
      <c r="L19" s="4">
        <v>26141845</v>
      </c>
      <c r="M19" s="4">
        <v>26751769</v>
      </c>
      <c r="N19" s="4">
        <v>27531657</v>
      </c>
      <c r="O19" s="4">
        <v>28187745</v>
      </c>
      <c r="P19" s="4">
        <v>28860750</v>
      </c>
      <c r="Q19" s="4">
        <v>29547831</v>
      </c>
      <c r="R19" s="4">
        <v>30249425</v>
      </c>
      <c r="S19" s="4">
        <v>30969342</v>
      </c>
      <c r="T19" s="4">
        <v>31708042</v>
      </c>
      <c r="U19" s="4">
        <v>32465994</v>
      </c>
      <c r="V19" s="4">
        <v>33243680</v>
      </c>
      <c r="W19" s="4">
        <v>34041592</v>
      </c>
      <c r="X19" s="4">
        <v>34189907</v>
      </c>
      <c r="Y19" s="4">
        <v>34348299</v>
      </c>
    </row>
    <row r="20" spans="1:25" ht="39.9" customHeight="1" x14ac:dyDescent="0.3">
      <c r="A20" s="6" t="s">
        <v>54</v>
      </c>
      <c r="B20" s="7" t="s">
        <v>55</v>
      </c>
      <c r="C20" s="8">
        <v>8740673.1999999993</v>
      </c>
      <c r="D20" s="8">
        <v>9571471.0099999998</v>
      </c>
      <c r="E20" s="8">
        <v>9779839.4299999997</v>
      </c>
      <c r="F20" s="8">
        <v>9574904.0099999998</v>
      </c>
      <c r="G20" s="8">
        <v>10197030.17</v>
      </c>
      <c r="H20" s="9">
        <v>10199533.109999999</v>
      </c>
      <c r="I20" s="8">
        <v>4922471.84</v>
      </c>
      <c r="J20" s="10">
        <f t="shared" si="1"/>
        <v>0.48261736953173145</v>
      </c>
      <c r="K20" s="9">
        <v>10451956</v>
      </c>
      <c r="L20" s="9">
        <v>10713255</v>
      </c>
      <c r="M20" s="9">
        <v>10851086</v>
      </c>
      <c r="N20" s="9">
        <v>11255613</v>
      </c>
      <c r="O20" s="9">
        <v>11537003</v>
      </c>
      <c r="P20" s="9">
        <v>11825428</v>
      </c>
      <c r="Q20" s="9">
        <v>12121064</v>
      </c>
      <c r="R20" s="9">
        <v>12424091</v>
      </c>
      <c r="S20" s="9">
        <v>12734693</v>
      </c>
      <c r="T20" s="9">
        <v>13053060</v>
      </c>
      <c r="U20" s="9">
        <v>13379386</v>
      </c>
      <c r="V20" s="9">
        <v>13713871</v>
      </c>
      <c r="W20" s="9">
        <v>14056718</v>
      </c>
      <c r="X20" s="9">
        <v>14127002</v>
      </c>
      <c r="Y20" s="9">
        <v>14197637</v>
      </c>
    </row>
    <row r="21" spans="1:25" ht="14.25" customHeight="1" x14ac:dyDescent="0.3">
      <c r="A21" s="6" t="s">
        <v>56</v>
      </c>
      <c r="B21" s="7" t="s">
        <v>57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0">
        <f t="shared" si="1"/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</row>
    <row r="22" spans="1:25" ht="27" customHeight="1" x14ac:dyDescent="0.3">
      <c r="A22" s="6" t="s">
        <v>58</v>
      </c>
      <c r="B22" s="7" t="s">
        <v>59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0">
        <f t="shared" si="1"/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</row>
    <row r="23" spans="1:25" ht="14.25" customHeight="1" x14ac:dyDescent="0.3">
      <c r="A23" s="6" t="s">
        <v>60</v>
      </c>
      <c r="B23" s="7" t="s">
        <v>61</v>
      </c>
      <c r="C23" s="11">
        <v>224254.25</v>
      </c>
      <c r="D23" s="11">
        <v>338321.53</v>
      </c>
      <c r="E23" s="11">
        <v>282400</v>
      </c>
      <c r="F23" s="11">
        <v>303840</v>
      </c>
      <c r="G23" s="11">
        <v>300000</v>
      </c>
      <c r="H23" s="11">
        <v>300000</v>
      </c>
      <c r="I23" s="11">
        <v>140872.53</v>
      </c>
      <c r="J23" s="10">
        <f t="shared" si="1"/>
        <v>0.46957510000000002</v>
      </c>
      <c r="K23" s="11">
        <v>278725</v>
      </c>
      <c r="L23" s="11">
        <v>298178</v>
      </c>
      <c r="M23" s="11">
        <v>320261</v>
      </c>
      <c r="N23" s="11">
        <v>306111</v>
      </c>
      <c r="O23" s="11">
        <v>281561</v>
      </c>
      <c r="P23" s="11">
        <v>256911</v>
      </c>
      <c r="Q23" s="11">
        <v>228896</v>
      </c>
      <c r="R23" s="11">
        <v>197516</v>
      </c>
      <c r="S23" s="11">
        <v>166136</v>
      </c>
      <c r="T23" s="11">
        <v>134756</v>
      </c>
      <c r="U23" s="11">
        <v>103376</v>
      </c>
      <c r="V23" s="11">
        <v>71996</v>
      </c>
      <c r="W23" s="11">
        <v>40616</v>
      </c>
      <c r="X23" s="11">
        <v>18926</v>
      </c>
      <c r="Y23" s="11">
        <v>6463</v>
      </c>
    </row>
    <row r="24" spans="1:25" hidden="1" x14ac:dyDescent="0.3">
      <c r="A24" s="6" t="s">
        <v>62</v>
      </c>
      <c r="B24" s="7" t="s">
        <v>63</v>
      </c>
      <c r="C24" s="11">
        <v>224254.25</v>
      </c>
      <c r="D24" s="11">
        <v>338321.53</v>
      </c>
      <c r="E24" s="11">
        <v>282400</v>
      </c>
      <c r="F24" s="11">
        <v>303840</v>
      </c>
      <c r="G24" s="11">
        <v>300000</v>
      </c>
      <c r="H24" s="11">
        <v>300000</v>
      </c>
      <c r="I24" s="11">
        <v>140872.53</v>
      </c>
      <c r="J24" s="10"/>
      <c r="K24" s="11">
        <v>278725</v>
      </c>
      <c r="L24" s="11">
        <v>298178</v>
      </c>
      <c r="M24" s="11">
        <v>320261</v>
      </c>
      <c r="N24" s="11">
        <v>306111</v>
      </c>
      <c r="O24" s="11">
        <v>281561</v>
      </c>
      <c r="P24" s="11">
        <v>256911</v>
      </c>
      <c r="Q24" s="11">
        <v>228896</v>
      </c>
      <c r="R24" s="11">
        <v>197516</v>
      </c>
      <c r="S24" s="11">
        <v>166136</v>
      </c>
      <c r="T24" s="11">
        <v>134756</v>
      </c>
      <c r="U24" s="11">
        <v>103376</v>
      </c>
      <c r="V24" s="11">
        <v>71996</v>
      </c>
      <c r="W24" s="11">
        <v>40616</v>
      </c>
      <c r="X24" s="11">
        <v>18926</v>
      </c>
      <c r="Y24" s="11">
        <v>6463</v>
      </c>
    </row>
    <row r="25" spans="1:25" ht="65.7" customHeight="1" x14ac:dyDescent="0.3">
      <c r="A25" s="6" t="s">
        <v>64</v>
      </c>
      <c r="B25" s="7" t="s">
        <v>65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0">
        <f>IF($H25=0,0,$I25/$H25)</f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</row>
    <row r="26" spans="1:25" ht="39.9" customHeight="1" x14ac:dyDescent="0.3">
      <c r="A26" s="6" t="s">
        <v>66</v>
      </c>
      <c r="B26" s="7" t="s">
        <v>67</v>
      </c>
      <c r="C26" s="11">
        <v>90000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0">
        <f>IF($H26=0,0,$I26/$H26)</f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</row>
    <row r="27" spans="1:25" hidden="1" x14ac:dyDescent="0.3">
      <c r="A27" s="6" t="s">
        <v>68</v>
      </c>
      <c r="B27" s="7" t="s">
        <v>42</v>
      </c>
      <c r="C27" s="8">
        <v>11572664.880000001</v>
      </c>
      <c r="D27" s="8">
        <v>11742899.02</v>
      </c>
      <c r="E27" s="8">
        <v>12114469.689999999</v>
      </c>
      <c r="F27" s="8">
        <v>13180306.76</v>
      </c>
      <c r="G27" s="8">
        <v>14467970.9</v>
      </c>
      <c r="H27" s="9">
        <v>14898584.59</v>
      </c>
      <c r="I27" s="8">
        <v>6674196.9900000002</v>
      </c>
      <c r="J27" s="10"/>
      <c r="K27" s="9">
        <v>14829670</v>
      </c>
      <c r="L27" s="9">
        <v>15130412</v>
      </c>
      <c r="M27" s="9">
        <v>15580422</v>
      </c>
      <c r="N27" s="9">
        <v>15969933</v>
      </c>
      <c r="O27" s="9">
        <v>16369181</v>
      </c>
      <c r="P27" s="9">
        <v>16778411</v>
      </c>
      <c r="Q27" s="9">
        <v>17197871</v>
      </c>
      <c r="R27" s="9">
        <v>17627818</v>
      </c>
      <c r="S27" s="9">
        <v>18068513</v>
      </c>
      <c r="T27" s="9">
        <v>18520226</v>
      </c>
      <c r="U27" s="9">
        <v>18983232</v>
      </c>
      <c r="V27" s="9">
        <v>19457813</v>
      </c>
      <c r="W27" s="9">
        <v>19944258</v>
      </c>
      <c r="X27" s="9">
        <v>20043979</v>
      </c>
      <c r="Y27" s="9">
        <v>20144199</v>
      </c>
    </row>
    <row r="28" spans="1:25" ht="39.9" customHeight="1" x14ac:dyDescent="0.3">
      <c r="A28" s="2" t="s">
        <v>69</v>
      </c>
      <c r="B28" s="3" t="s">
        <v>70</v>
      </c>
      <c r="C28" s="4">
        <v>597208.96</v>
      </c>
      <c r="D28" s="4">
        <v>758210.58</v>
      </c>
      <c r="E28" s="4">
        <v>2224073.54</v>
      </c>
      <c r="F28" s="4">
        <v>668536.19999999995</v>
      </c>
      <c r="G28" s="4">
        <v>1934212.15</v>
      </c>
      <c r="H28" s="4">
        <v>2012562.86</v>
      </c>
      <c r="I28" s="4">
        <v>1001842.35</v>
      </c>
      <c r="J28" s="5">
        <f>IF($H28=0,0,$I28/$H28)</f>
        <v>0.49779431485682885</v>
      </c>
      <c r="K28" s="4">
        <v>1604062</v>
      </c>
      <c r="L28" s="4">
        <v>3146585.29</v>
      </c>
      <c r="M28" s="4">
        <v>4056323.71</v>
      </c>
      <c r="N28" s="4">
        <v>2215472.14</v>
      </c>
      <c r="O28" s="4">
        <v>944295</v>
      </c>
      <c r="P28" s="4">
        <v>1161451</v>
      </c>
      <c r="Q28" s="4">
        <v>1150675</v>
      </c>
      <c r="R28" s="4">
        <v>1329639</v>
      </c>
      <c r="S28" s="4">
        <v>1482607</v>
      </c>
      <c r="T28" s="4">
        <v>1640360</v>
      </c>
      <c r="U28" s="4">
        <v>1768967</v>
      </c>
      <c r="V28" s="4">
        <v>1865906</v>
      </c>
      <c r="W28" s="4">
        <v>1928625</v>
      </c>
      <c r="X28" s="4">
        <v>2113912</v>
      </c>
      <c r="Y28" s="4">
        <v>2093761</v>
      </c>
    </row>
    <row r="29" spans="1:25" ht="39.9" customHeight="1" x14ac:dyDescent="0.3">
      <c r="A29" s="6" t="s">
        <v>71</v>
      </c>
      <c r="B29" s="7" t="s">
        <v>72</v>
      </c>
      <c r="C29" s="8">
        <v>597208.96</v>
      </c>
      <c r="D29" s="8">
        <v>758210.58</v>
      </c>
      <c r="E29" s="8">
        <v>2221073.54</v>
      </c>
      <c r="F29" s="8">
        <v>668536.19999999995</v>
      </c>
      <c r="G29" s="8">
        <v>1934212.15</v>
      </c>
      <c r="H29" s="9">
        <v>2012562.86</v>
      </c>
      <c r="I29" s="8">
        <v>1001842.35</v>
      </c>
      <c r="J29" s="10">
        <f>IF($H29=0,0,$I29/$H29)</f>
        <v>0.49779431485682885</v>
      </c>
      <c r="K29" s="9">
        <v>1604062</v>
      </c>
      <c r="L29" s="9">
        <v>3146585.29</v>
      </c>
      <c r="M29" s="9">
        <v>4056323.71</v>
      </c>
      <c r="N29" s="9">
        <v>2215472.14</v>
      </c>
      <c r="O29" s="9">
        <v>944295</v>
      </c>
      <c r="P29" s="9">
        <v>1161451</v>
      </c>
      <c r="Q29" s="9">
        <v>1150675</v>
      </c>
      <c r="R29" s="9">
        <v>1329639</v>
      </c>
      <c r="S29" s="9">
        <v>1482607</v>
      </c>
      <c r="T29" s="9">
        <v>1640360</v>
      </c>
      <c r="U29" s="9">
        <v>1768967</v>
      </c>
      <c r="V29" s="9">
        <v>1865906</v>
      </c>
      <c r="W29" s="9">
        <v>1928625</v>
      </c>
      <c r="X29" s="9">
        <v>2113912</v>
      </c>
      <c r="Y29" s="9">
        <v>2093761</v>
      </c>
    </row>
    <row r="30" spans="1:25" ht="39.9" customHeight="1" x14ac:dyDescent="0.3">
      <c r="A30" s="6" t="s">
        <v>73</v>
      </c>
      <c r="B30" s="7" t="s">
        <v>74</v>
      </c>
      <c r="C30" s="8">
        <v>0</v>
      </c>
      <c r="D30" s="8">
        <v>88387.08</v>
      </c>
      <c r="E30" s="8">
        <v>123500</v>
      </c>
      <c r="F30" s="8">
        <v>128200</v>
      </c>
      <c r="G30" s="8">
        <v>107639.42</v>
      </c>
      <c r="H30" s="9">
        <v>107639.42</v>
      </c>
      <c r="I30" s="8">
        <v>62639.42</v>
      </c>
      <c r="J30" s="10">
        <f>IF($H30=0,0,$I30/$H30)</f>
        <v>0.58193754667202779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</row>
    <row r="31" spans="1:25" hidden="1" x14ac:dyDescent="0.3">
      <c r="A31" s="6" t="s">
        <v>75</v>
      </c>
      <c r="B31" s="7" t="s">
        <v>42</v>
      </c>
      <c r="C31" s="8">
        <v>0</v>
      </c>
      <c r="D31" s="8">
        <v>0</v>
      </c>
      <c r="E31" s="8">
        <v>3000</v>
      </c>
      <c r="F31" s="8">
        <v>0</v>
      </c>
      <c r="G31" s="8">
        <v>0</v>
      </c>
      <c r="H31" s="9">
        <v>0</v>
      </c>
      <c r="I31" s="8">
        <v>0</v>
      </c>
      <c r="J31" s="10"/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</row>
    <row r="32" spans="1:25" ht="14.25" customHeight="1" x14ac:dyDescent="0.3">
      <c r="A32" s="2" t="s">
        <v>76</v>
      </c>
      <c r="B32" s="3" t="s">
        <v>77</v>
      </c>
      <c r="C32" s="4">
        <v>309117.84000000003</v>
      </c>
      <c r="D32" s="4">
        <v>-361772.1</v>
      </c>
      <c r="E32" s="4">
        <v>0</v>
      </c>
      <c r="F32" s="4">
        <v>1254960.6200000001</v>
      </c>
      <c r="G32" s="4">
        <v>-163042.22</v>
      </c>
      <c r="H32" s="4">
        <v>-163042.22</v>
      </c>
      <c r="I32" s="4">
        <v>1450256.42</v>
      </c>
      <c r="J32" s="5"/>
      <c r="K32" s="4">
        <v>180000</v>
      </c>
      <c r="L32" s="4">
        <v>-620158.81999999995</v>
      </c>
      <c r="M32" s="4">
        <v>-796119.18</v>
      </c>
      <c r="N32" s="4">
        <v>540000</v>
      </c>
      <c r="O32" s="4">
        <v>550000</v>
      </c>
      <c r="P32" s="4">
        <v>550000</v>
      </c>
      <c r="Q32" s="4">
        <v>750000</v>
      </c>
      <c r="R32" s="4">
        <v>750000</v>
      </c>
      <c r="S32" s="4">
        <v>750000</v>
      </c>
      <c r="T32" s="4">
        <v>750000</v>
      </c>
      <c r="U32" s="4">
        <v>750000</v>
      </c>
      <c r="V32" s="4">
        <v>750000</v>
      </c>
      <c r="W32" s="4">
        <v>750000</v>
      </c>
      <c r="X32" s="4">
        <v>600000</v>
      </c>
      <c r="Y32" s="4">
        <v>646278</v>
      </c>
    </row>
    <row r="33" spans="1:25" ht="27" customHeight="1" x14ac:dyDescent="0.3">
      <c r="A33" s="6" t="s">
        <v>78</v>
      </c>
      <c r="B33" s="7" t="s">
        <v>79</v>
      </c>
      <c r="C33" s="11">
        <v>309117.84000000003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150000</v>
      </c>
      <c r="J33" s="10"/>
      <c r="K33" s="11">
        <v>180000</v>
      </c>
      <c r="L33" s="11">
        <v>0</v>
      </c>
      <c r="M33" s="11">
        <v>0</v>
      </c>
      <c r="N33" s="11">
        <v>540000</v>
      </c>
      <c r="O33" s="11">
        <v>550000</v>
      </c>
      <c r="P33" s="11">
        <v>550000</v>
      </c>
      <c r="Q33" s="11">
        <v>750000</v>
      </c>
      <c r="R33" s="11">
        <v>750000</v>
      </c>
      <c r="S33" s="11">
        <v>750000</v>
      </c>
      <c r="T33" s="11">
        <v>750000</v>
      </c>
      <c r="U33" s="11">
        <v>750000</v>
      </c>
      <c r="V33" s="11">
        <v>750000</v>
      </c>
      <c r="W33" s="11">
        <v>750000</v>
      </c>
      <c r="X33" s="11">
        <v>600000</v>
      </c>
      <c r="Y33" s="11">
        <v>646278</v>
      </c>
    </row>
    <row r="34" spans="1:25" ht="39.9" customHeight="1" x14ac:dyDescent="0.3">
      <c r="A34" s="2" t="s">
        <v>80</v>
      </c>
      <c r="B34" s="3" t="s">
        <v>81</v>
      </c>
      <c r="C34" s="4">
        <v>69256.479999999996</v>
      </c>
      <c r="D34" s="4">
        <v>7200000</v>
      </c>
      <c r="E34" s="4">
        <v>0</v>
      </c>
      <c r="F34" s="4">
        <v>463042.22</v>
      </c>
      <c r="G34" s="4">
        <v>463042.22</v>
      </c>
      <c r="H34" s="4">
        <v>463042.22</v>
      </c>
      <c r="I34" s="4">
        <v>1794265</v>
      </c>
      <c r="J34" s="5">
        <f t="shared" ref="J34:J60" si="2">IF($H34=0,0,$I34/$H34)</f>
        <v>3.8749490273262772</v>
      </c>
      <c r="K34" s="4">
        <v>120000</v>
      </c>
      <c r="L34" s="4">
        <v>1030158.82</v>
      </c>
      <c r="M34" s="4">
        <v>1306119.18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 ht="14.25" customHeight="1" x14ac:dyDescent="0.3">
      <c r="A35" s="2" t="s">
        <v>82</v>
      </c>
      <c r="B35" s="3" t="s">
        <v>83</v>
      </c>
      <c r="C35" s="4">
        <v>0</v>
      </c>
      <c r="D35" s="4">
        <v>7200000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5">
        <f t="shared" si="2"/>
        <v>0</v>
      </c>
      <c r="K35" s="4">
        <v>120000</v>
      </c>
      <c r="L35" s="4">
        <v>1030158.82</v>
      </c>
      <c r="M35" s="4">
        <v>1306119.18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 ht="14.25" customHeight="1" x14ac:dyDescent="0.3">
      <c r="A36" s="6" t="s">
        <v>84</v>
      </c>
      <c r="B36" s="7" t="s">
        <v>85</v>
      </c>
      <c r="C36" s="11">
        <v>0</v>
      </c>
      <c r="D36" s="11">
        <v>361772.1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0">
        <f t="shared" si="2"/>
        <v>0</v>
      </c>
      <c r="K36" s="11">
        <v>0</v>
      </c>
      <c r="L36" s="11">
        <v>620158.81999999995</v>
      </c>
      <c r="M36" s="11">
        <v>796119.18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</row>
    <row r="37" spans="1:25" ht="14.25" customHeight="1" x14ac:dyDescent="0.3">
      <c r="A37" s="2" t="s">
        <v>86</v>
      </c>
      <c r="B37" s="3" t="s">
        <v>87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2">
        <v>1183.3399999999999</v>
      </c>
      <c r="J37" s="5">
        <f t="shared" si="2"/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</row>
    <row r="38" spans="1:25" ht="14.25" customHeight="1" x14ac:dyDescent="0.3">
      <c r="A38" s="6" t="s">
        <v>88</v>
      </c>
      <c r="B38" s="7" t="s">
        <v>85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9">
        <v>0</v>
      </c>
      <c r="I38" s="8">
        <v>0</v>
      </c>
      <c r="J38" s="10">
        <f t="shared" si="2"/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</row>
    <row r="39" spans="1:25" ht="39.9" customHeight="1" x14ac:dyDescent="0.3">
      <c r="A39" s="6" t="s">
        <v>89</v>
      </c>
      <c r="B39" s="7" t="s">
        <v>90</v>
      </c>
      <c r="C39" s="8">
        <v>69256.479999999996</v>
      </c>
      <c r="D39" s="8">
        <v>0</v>
      </c>
      <c r="E39" s="8">
        <v>0</v>
      </c>
      <c r="F39" s="8">
        <v>463042.22</v>
      </c>
      <c r="G39" s="8">
        <v>463042.22</v>
      </c>
      <c r="H39" s="9">
        <v>463042.22</v>
      </c>
      <c r="I39" s="8">
        <v>1793081.66</v>
      </c>
      <c r="J39" s="10">
        <f t="shared" si="2"/>
        <v>3.8723934504287754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</row>
    <row r="40" spans="1:25" ht="14.25" customHeight="1" x14ac:dyDescent="0.3">
      <c r="A40" s="6" t="s">
        <v>91</v>
      </c>
      <c r="B40" s="7" t="s">
        <v>85</v>
      </c>
      <c r="C40" s="8">
        <v>0</v>
      </c>
      <c r="D40" s="8">
        <v>0</v>
      </c>
      <c r="E40" s="8">
        <v>0</v>
      </c>
      <c r="F40" s="8">
        <v>0</v>
      </c>
      <c r="G40" s="8">
        <v>163042.22</v>
      </c>
      <c r="H40" s="9">
        <v>163042.22</v>
      </c>
      <c r="I40" s="8">
        <v>0</v>
      </c>
      <c r="J40" s="10">
        <f t="shared" si="2"/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</row>
    <row r="41" spans="1:25" ht="14.25" customHeight="1" x14ac:dyDescent="0.3">
      <c r="A41" s="6" t="s">
        <v>92</v>
      </c>
      <c r="B41" s="7" t="s">
        <v>93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9">
        <v>0</v>
      </c>
      <c r="I41" s="8">
        <v>0</v>
      </c>
      <c r="J41" s="10">
        <f t="shared" si="2"/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</row>
    <row r="42" spans="1:25" ht="14.25" customHeight="1" x14ac:dyDescent="0.3">
      <c r="A42" s="6" t="s">
        <v>94</v>
      </c>
      <c r="B42" s="7" t="s">
        <v>85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9">
        <v>0</v>
      </c>
      <c r="I42" s="8">
        <v>0</v>
      </c>
      <c r="J42" s="10">
        <f t="shared" si="2"/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</row>
    <row r="43" spans="1:25" ht="14.25" customHeight="1" x14ac:dyDescent="0.3">
      <c r="A43" s="2" t="s">
        <v>95</v>
      </c>
      <c r="B43" s="3" t="s">
        <v>96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3">
        <v>0</v>
      </c>
      <c r="I43" s="12">
        <v>0</v>
      </c>
      <c r="J43" s="5">
        <f t="shared" si="2"/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</row>
    <row r="44" spans="1:25" ht="14.25" customHeight="1" x14ac:dyDescent="0.3">
      <c r="A44" s="6" t="s">
        <v>97</v>
      </c>
      <c r="B44" s="7" t="s">
        <v>85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9">
        <v>0</v>
      </c>
      <c r="I44" s="8">
        <v>0</v>
      </c>
      <c r="J44" s="10">
        <f t="shared" si="2"/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</row>
    <row r="45" spans="1:25" ht="14.25" customHeight="1" x14ac:dyDescent="0.3">
      <c r="A45" s="2" t="s">
        <v>98</v>
      </c>
      <c r="B45" s="3" t="s">
        <v>99</v>
      </c>
      <c r="C45" s="4">
        <v>637662.18999999994</v>
      </c>
      <c r="D45" s="4">
        <v>6115897.8099999996</v>
      </c>
      <c r="E45" s="4">
        <v>0</v>
      </c>
      <c r="F45" s="4">
        <v>0</v>
      </c>
      <c r="G45" s="4">
        <v>300000</v>
      </c>
      <c r="H45" s="4">
        <v>300000</v>
      </c>
      <c r="I45" s="4">
        <v>150000</v>
      </c>
      <c r="J45" s="5">
        <f t="shared" si="2"/>
        <v>0.5</v>
      </c>
      <c r="K45" s="4">
        <v>300000</v>
      </c>
      <c r="L45" s="4">
        <v>410000</v>
      </c>
      <c r="M45" s="4">
        <v>510000</v>
      </c>
      <c r="N45" s="4">
        <v>540000</v>
      </c>
      <c r="O45" s="4">
        <v>550000</v>
      </c>
      <c r="P45" s="4">
        <v>550000</v>
      </c>
      <c r="Q45" s="4">
        <v>750000</v>
      </c>
      <c r="R45" s="4">
        <v>750000</v>
      </c>
      <c r="S45" s="4">
        <v>750000</v>
      </c>
      <c r="T45" s="4">
        <v>750000</v>
      </c>
      <c r="U45" s="4">
        <v>750000</v>
      </c>
      <c r="V45" s="4">
        <v>750000</v>
      </c>
      <c r="W45" s="4">
        <v>750000</v>
      </c>
      <c r="X45" s="4">
        <v>600000</v>
      </c>
      <c r="Y45" s="4">
        <v>646278</v>
      </c>
    </row>
    <row r="46" spans="1:25" ht="27" customHeight="1" x14ac:dyDescent="0.3">
      <c r="A46" s="2" t="s">
        <v>100</v>
      </c>
      <c r="B46" s="3" t="s">
        <v>101</v>
      </c>
      <c r="C46" s="4">
        <v>637662.18999999994</v>
      </c>
      <c r="D46" s="4">
        <v>6115897.8099999996</v>
      </c>
      <c r="E46" s="4">
        <v>0</v>
      </c>
      <c r="F46" s="4">
        <v>0</v>
      </c>
      <c r="G46" s="4">
        <v>300000</v>
      </c>
      <c r="H46" s="4">
        <v>300000</v>
      </c>
      <c r="I46" s="4">
        <v>150000</v>
      </c>
      <c r="J46" s="5">
        <f t="shared" si="2"/>
        <v>0.5</v>
      </c>
      <c r="K46" s="4">
        <v>300000</v>
      </c>
      <c r="L46" s="4">
        <v>410000</v>
      </c>
      <c r="M46" s="4">
        <v>510000</v>
      </c>
      <c r="N46" s="4">
        <v>540000</v>
      </c>
      <c r="O46" s="4">
        <v>550000</v>
      </c>
      <c r="P46" s="4">
        <v>550000</v>
      </c>
      <c r="Q46" s="4">
        <v>750000</v>
      </c>
      <c r="R46" s="4">
        <v>750000</v>
      </c>
      <c r="S46" s="4">
        <v>750000</v>
      </c>
      <c r="T46" s="4">
        <v>750000</v>
      </c>
      <c r="U46" s="4">
        <v>750000</v>
      </c>
      <c r="V46" s="4">
        <v>750000</v>
      </c>
      <c r="W46" s="4">
        <v>750000</v>
      </c>
      <c r="X46" s="4">
        <v>600000</v>
      </c>
      <c r="Y46" s="4">
        <v>646278</v>
      </c>
    </row>
    <row r="47" spans="1:25" ht="27" customHeight="1" x14ac:dyDescent="0.3">
      <c r="A47" s="6" t="s">
        <v>102</v>
      </c>
      <c r="B47" s="7" t="s">
        <v>103</v>
      </c>
      <c r="C47" s="11">
        <v>463296.05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0">
        <f t="shared" si="2"/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</row>
    <row r="48" spans="1:25" ht="27" customHeight="1" x14ac:dyDescent="0.3">
      <c r="A48" s="6" t="s">
        <v>104</v>
      </c>
      <c r="B48" s="7" t="s">
        <v>105</v>
      </c>
      <c r="C48" s="11">
        <v>463296.05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0">
        <f t="shared" si="2"/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</row>
    <row r="49" spans="1:25" ht="27" customHeight="1" x14ac:dyDescent="0.3">
      <c r="A49" s="6" t="s">
        <v>106</v>
      </c>
      <c r="B49" s="7" t="s">
        <v>107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0">
        <f t="shared" si="2"/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</row>
    <row r="50" spans="1:25" ht="27" customHeight="1" x14ac:dyDescent="0.3">
      <c r="A50" s="6" t="s">
        <v>108</v>
      </c>
      <c r="B50" s="7" t="s">
        <v>109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0">
        <f t="shared" si="2"/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</row>
    <row r="51" spans="1:25" ht="14.25" customHeight="1" x14ac:dyDescent="0.3">
      <c r="A51" s="6" t="s">
        <v>110</v>
      </c>
      <c r="B51" s="7" t="s">
        <v>111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0">
        <f t="shared" si="2"/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</row>
    <row r="52" spans="1:25" ht="27" customHeight="1" x14ac:dyDescent="0.3">
      <c r="A52" s="6" t="s">
        <v>112</v>
      </c>
      <c r="B52" s="7" t="s">
        <v>113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0">
        <f t="shared" si="2"/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</row>
    <row r="53" spans="1:25" ht="14.25" customHeight="1" x14ac:dyDescent="0.3">
      <c r="A53" s="6" t="s">
        <v>114</v>
      </c>
      <c r="B53" s="7" t="s">
        <v>115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0">
        <f t="shared" si="2"/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</row>
    <row r="54" spans="1:25" ht="14.25" customHeight="1" x14ac:dyDescent="0.3">
      <c r="A54" s="2" t="s">
        <v>116</v>
      </c>
      <c r="B54" s="3" t="s">
        <v>117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3">
        <v>0</v>
      </c>
      <c r="I54" s="12">
        <v>0</v>
      </c>
      <c r="J54" s="5">
        <f t="shared" si="2"/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</row>
    <row r="55" spans="1:25" ht="39.9" customHeight="1" x14ac:dyDescent="0.3">
      <c r="A55" s="2" t="s">
        <v>118</v>
      </c>
      <c r="B55" s="3" t="s">
        <v>119</v>
      </c>
      <c r="C55" s="4">
        <v>6116584.0899999999</v>
      </c>
      <c r="D55" s="4">
        <v>7200368.8399999999</v>
      </c>
      <c r="E55" s="4">
        <v>7200000</v>
      </c>
      <c r="F55" s="4">
        <v>7200000</v>
      </c>
      <c r="G55" s="4">
        <v>6906575.4400000004</v>
      </c>
      <c r="H55" s="4">
        <v>6906575.4400000004</v>
      </c>
      <c r="I55" s="4">
        <v>7050000</v>
      </c>
      <c r="J55" s="5">
        <f t="shared" si="2"/>
        <v>1.0207663785396948</v>
      </c>
      <c r="K55" s="4">
        <v>6720000</v>
      </c>
      <c r="L55" s="4">
        <v>7340158.8200000003</v>
      </c>
      <c r="M55" s="4">
        <v>8136278</v>
      </c>
      <c r="N55" s="4">
        <v>7596278</v>
      </c>
      <c r="O55" s="4">
        <v>7046278</v>
      </c>
      <c r="P55" s="4">
        <v>6496278</v>
      </c>
      <c r="Q55" s="4">
        <v>5746278</v>
      </c>
      <c r="R55" s="4">
        <v>4996278</v>
      </c>
      <c r="S55" s="4">
        <v>4246278</v>
      </c>
      <c r="T55" s="4">
        <v>3496278</v>
      </c>
      <c r="U55" s="4">
        <v>2746278</v>
      </c>
      <c r="V55" s="4">
        <v>1996278</v>
      </c>
      <c r="W55" s="4">
        <v>1246278</v>
      </c>
      <c r="X55" s="4">
        <v>646278</v>
      </c>
      <c r="Y55" s="4">
        <v>0</v>
      </c>
    </row>
    <row r="56" spans="1:25" ht="27" customHeight="1" x14ac:dyDescent="0.3">
      <c r="A56" s="6" t="s">
        <v>120</v>
      </c>
      <c r="B56" s="7" t="s">
        <v>121</v>
      </c>
      <c r="C56" s="8">
        <v>686.28</v>
      </c>
      <c r="D56" s="8">
        <v>368.84</v>
      </c>
      <c r="E56" s="8">
        <v>0</v>
      </c>
      <c r="F56" s="8">
        <v>0</v>
      </c>
      <c r="G56" s="8">
        <v>6575.44</v>
      </c>
      <c r="H56" s="9">
        <v>6575.44</v>
      </c>
      <c r="I56" s="8">
        <v>4860</v>
      </c>
      <c r="J56" s="10">
        <f t="shared" si="2"/>
        <v>0.73911403647512564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1:25" ht="27" customHeight="1" x14ac:dyDescent="0.3">
      <c r="A57" s="2" t="s">
        <v>122</v>
      </c>
      <c r="B57" s="3" t="s">
        <v>123</v>
      </c>
      <c r="C57" s="49" t="s">
        <v>124</v>
      </c>
      <c r="D57" s="49" t="s">
        <v>124</v>
      </c>
      <c r="E57" s="49" t="s">
        <v>124</v>
      </c>
      <c r="F57" s="49" t="s">
        <v>124</v>
      </c>
      <c r="G57" s="49" t="s">
        <v>124</v>
      </c>
      <c r="H57" s="49" t="s">
        <v>124</v>
      </c>
      <c r="I57" s="49" t="s">
        <v>124</v>
      </c>
      <c r="J57" s="50" t="e">
        <f t="shared" si="2"/>
        <v>#VALUE!</v>
      </c>
      <c r="K57" s="49" t="s">
        <v>124</v>
      </c>
      <c r="L57" s="49" t="s">
        <v>124</v>
      </c>
      <c r="M57" s="49" t="s">
        <v>124</v>
      </c>
      <c r="N57" s="49" t="s">
        <v>124</v>
      </c>
      <c r="O57" s="49" t="s">
        <v>124</v>
      </c>
      <c r="P57" s="49" t="s">
        <v>124</v>
      </c>
      <c r="Q57" s="49" t="s">
        <v>124</v>
      </c>
      <c r="R57" s="49" t="s">
        <v>124</v>
      </c>
      <c r="S57" s="49" t="s">
        <v>124</v>
      </c>
      <c r="T57" s="49" t="s">
        <v>124</v>
      </c>
      <c r="U57" s="49" t="s">
        <v>124</v>
      </c>
      <c r="V57" s="49" t="s">
        <v>124</v>
      </c>
      <c r="W57" s="49" t="s">
        <v>124</v>
      </c>
      <c r="X57" s="49" t="s">
        <v>124</v>
      </c>
      <c r="Y57" s="49" t="s">
        <v>124</v>
      </c>
    </row>
    <row r="58" spans="1:25" ht="39.9" customHeight="1" x14ac:dyDescent="0.3">
      <c r="A58" s="6" t="s">
        <v>125</v>
      </c>
      <c r="B58" s="7" t="s">
        <v>126</v>
      </c>
      <c r="C58" s="11">
        <v>190416.8</v>
      </c>
      <c r="D58" s="11">
        <v>-12054.78</v>
      </c>
      <c r="E58" s="11">
        <v>789943.58</v>
      </c>
      <c r="F58" s="11">
        <v>1385909.94</v>
      </c>
      <c r="G58" s="11">
        <v>432641.93</v>
      </c>
      <c r="H58" s="11">
        <v>472293.02</v>
      </c>
      <c r="I58" s="11">
        <v>1847033.88</v>
      </c>
      <c r="J58" s="10">
        <f t="shared" si="2"/>
        <v>3.9107795410569475</v>
      </c>
      <c r="K58" s="11">
        <v>700812</v>
      </c>
      <c r="L58" s="11">
        <v>1045936</v>
      </c>
      <c r="M58" s="11">
        <v>1311973</v>
      </c>
      <c r="N58" s="11">
        <v>1276148</v>
      </c>
      <c r="O58" s="11">
        <v>1484295</v>
      </c>
      <c r="P58" s="11">
        <v>1701451</v>
      </c>
      <c r="Q58" s="11">
        <v>1900675</v>
      </c>
      <c r="R58" s="11">
        <v>2079639</v>
      </c>
      <c r="S58" s="11">
        <v>2232607</v>
      </c>
      <c r="T58" s="11">
        <v>2390360</v>
      </c>
      <c r="U58" s="11">
        <v>2518967</v>
      </c>
      <c r="V58" s="11">
        <v>2615906</v>
      </c>
      <c r="W58" s="11">
        <v>2678625</v>
      </c>
      <c r="X58" s="11">
        <v>2713912</v>
      </c>
      <c r="Y58" s="11">
        <v>2740039</v>
      </c>
    </row>
    <row r="59" spans="1:25" ht="39.9" customHeight="1" x14ac:dyDescent="0.3">
      <c r="A59" s="6" t="s">
        <v>127</v>
      </c>
      <c r="B59" s="7" t="s">
        <v>128</v>
      </c>
      <c r="C59" s="11">
        <v>259673.28</v>
      </c>
      <c r="D59" s="11">
        <v>-12054.78</v>
      </c>
      <c r="E59" s="11">
        <v>789943.58</v>
      </c>
      <c r="F59" s="11">
        <v>1848952.16</v>
      </c>
      <c r="G59" s="11">
        <v>895684.15</v>
      </c>
      <c r="H59" s="11">
        <v>935335.24</v>
      </c>
      <c r="I59" s="11">
        <v>3641298.88</v>
      </c>
      <c r="J59" s="10">
        <f t="shared" si="2"/>
        <v>3.8930414724885165</v>
      </c>
      <c r="K59" s="11">
        <v>700812</v>
      </c>
      <c r="L59" s="11">
        <v>1045936</v>
      </c>
      <c r="M59" s="11">
        <v>1311973</v>
      </c>
      <c r="N59" s="11">
        <v>1276148</v>
      </c>
      <c r="O59" s="11">
        <v>1484295</v>
      </c>
      <c r="P59" s="11">
        <v>1701451</v>
      </c>
      <c r="Q59" s="11">
        <v>1900675</v>
      </c>
      <c r="R59" s="11">
        <v>2079639</v>
      </c>
      <c r="S59" s="11">
        <v>2232607</v>
      </c>
      <c r="T59" s="11">
        <v>2390360</v>
      </c>
      <c r="U59" s="11">
        <v>2518967</v>
      </c>
      <c r="V59" s="11">
        <v>2615906</v>
      </c>
      <c r="W59" s="11">
        <v>2678625</v>
      </c>
      <c r="X59" s="11">
        <v>2713912</v>
      </c>
      <c r="Y59" s="11">
        <v>2740039</v>
      </c>
    </row>
    <row r="60" spans="1:25" ht="14.25" customHeight="1" x14ac:dyDescent="0.3">
      <c r="A60" s="2" t="s">
        <v>129</v>
      </c>
      <c r="B60" s="3" t="s">
        <v>130</v>
      </c>
      <c r="C60" s="49" t="s">
        <v>124</v>
      </c>
      <c r="D60" s="49" t="s">
        <v>124</v>
      </c>
      <c r="E60" s="49" t="s">
        <v>124</v>
      </c>
      <c r="F60" s="49" t="s">
        <v>124</v>
      </c>
      <c r="G60" s="49" t="s">
        <v>124</v>
      </c>
      <c r="H60" s="49" t="s">
        <v>124</v>
      </c>
      <c r="I60" s="49" t="s">
        <v>124</v>
      </c>
      <c r="J60" s="50" t="e">
        <f t="shared" si="2"/>
        <v>#VALUE!</v>
      </c>
      <c r="K60" s="49" t="s">
        <v>124</v>
      </c>
      <c r="L60" s="49" t="s">
        <v>124</v>
      </c>
      <c r="M60" s="49" t="s">
        <v>124</v>
      </c>
      <c r="N60" s="49" t="s">
        <v>124</v>
      </c>
      <c r="O60" s="49" t="s">
        <v>124</v>
      </c>
      <c r="P60" s="49" t="s">
        <v>124</v>
      </c>
      <c r="Q60" s="49" t="s">
        <v>124</v>
      </c>
      <c r="R60" s="49" t="s">
        <v>124</v>
      </c>
      <c r="S60" s="49" t="s">
        <v>124</v>
      </c>
      <c r="T60" s="49" t="s">
        <v>124</v>
      </c>
      <c r="U60" s="49" t="s">
        <v>124</v>
      </c>
      <c r="V60" s="49" t="s">
        <v>124</v>
      </c>
      <c r="W60" s="49" t="s">
        <v>124</v>
      </c>
      <c r="X60" s="49" t="s">
        <v>124</v>
      </c>
      <c r="Y60" s="49" t="s">
        <v>124</v>
      </c>
    </row>
    <row r="61" spans="1:25" ht="65.7" customHeight="1" x14ac:dyDescent="0.3">
      <c r="A61" s="14" t="s">
        <v>131</v>
      </c>
      <c r="B61" s="15" t="s">
        <v>132</v>
      </c>
      <c r="C61" s="16">
        <v>2.1999999999999999E-2</v>
      </c>
      <c r="D61" s="16">
        <v>0.44990000000000002</v>
      </c>
      <c r="E61" s="16">
        <v>1.7500000000000002E-2</v>
      </c>
      <c r="F61" s="16">
        <v>1.8700000000000001E-2</v>
      </c>
      <c r="G61" s="16">
        <v>3.6700000000000003E-2</v>
      </c>
      <c r="H61" s="16">
        <v>3.6700000000000003E-2</v>
      </c>
      <c r="I61" s="16">
        <v>3.2899999999999999E-2</v>
      </c>
      <c r="J61" s="10"/>
      <c r="K61" s="16">
        <v>3.4299999999999997E-2</v>
      </c>
      <c r="L61" s="16">
        <v>4.0099999999999997E-2</v>
      </c>
      <c r="M61" s="16">
        <v>4.5499999999999999E-2</v>
      </c>
      <c r="N61" s="16">
        <v>4.5100000000000001E-2</v>
      </c>
      <c r="O61" s="16">
        <v>4.3099999999999999E-2</v>
      </c>
      <c r="P61" s="16">
        <v>4.0599999999999997E-2</v>
      </c>
      <c r="Q61" s="16">
        <v>4.7800000000000002E-2</v>
      </c>
      <c r="R61" s="16">
        <v>4.4999999999999998E-2</v>
      </c>
      <c r="S61" s="16">
        <v>4.24E-2</v>
      </c>
      <c r="T61" s="16">
        <v>3.9899999999999998E-2</v>
      </c>
      <c r="U61" s="16">
        <v>3.7499999999999999E-2</v>
      </c>
      <c r="V61" s="16">
        <v>3.5200000000000002E-2</v>
      </c>
      <c r="W61" s="16">
        <v>3.3099999999999997E-2</v>
      </c>
      <c r="X61" s="16">
        <v>2.58E-2</v>
      </c>
      <c r="Y61" s="16">
        <v>2.7E-2</v>
      </c>
    </row>
    <row r="62" spans="1:25" ht="39.9" customHeight="1" x14ac:dyDescent="0.3">
      <c r="A62" s="14" t="s">
        <v>133</v>
      </c>
      <c r="B62" s="15" t="s">
        <v>134</v>
      </c>
      <c r="C62" s="16">
        <v>3.39E-2</v>
      </c>
      <c r="D62" s="16">
        <v>1.1299999999999999E-2</v>
      </c>
      <c r="E62" s="16">
        <v>7.51E-2</v>
      </c>
      <c r="F62" s="16">
        <v>0.1128</v>
      </c>
      <c r="G62" s="16">
        <v>4.4699999999999997E-2</v>
      </c>
      <c r="H62" s="16">
        <v>4.7100000000000003E-2</v>
      </c>
      <c r="I62" s="16">
        <v>0.22189999999999999</v>
      </c>
      <c r="J62" s="10"/>
      <c r="K62" s="16">
        <v>5.7700000000000001E-2</v>
      </c>
      <c r="L62" s="16">
        <v>7.6100000000000001E-2</v>
      </c>
      <c r="M62" s="16">
        <v>8.9399999999999993E-2</v>
      </c>
      <c r="N62" s="16">
        <v>8.4400000000000003E-2</v>
      </c>
      <c r="O62" s="16">
        <v>9.1499999999999998E-2</v>
      </c>
      <c r="P62" s="16">
        <v>9.8500000000000004E-2</v>
      </c>
      <c r="Q62" s="16">
        <v>0.1041</v>
      </c>
      <c r="R62" s="16">
        <v>0.1082</v>
      </c>
      <c r="S62" s="16">
        <v>0.111</v>
      </c>
      <c r="T62" s="16">
        <v>0.1138</v>
      </c>
      <c r="U62" s="16">
        <v>0.1152</v>
      </c>
      <c r="V62" s="16">
        <v>0.1152</v>
      </c>
      <c r="W62" s="16">
        <v>0.1138</v>
      </c>
      <c r="X62" s="16">
        <v>0.1138</v>
      </c>
      <c r="Y62" s="16">
        <v>0.1138</v>
      </c>
    </row>
    <row r="63" spans="1:25" ht="30.6" hidden="1" x14ac:dyDescent="0.3">
      <c r="A63" s="14" t="s">
        <v>135</v>
      </c>
      <c r="B63" s="15" t="s">
        <v>136</v>
      </c>
      <c r="C63" s="16">
        <v>5.0999999999999997E-2</v>
      </c>
      <c r="D63" s="16">
        <v>7.3000000000000001E-3</v>
      </c>
      <c r="E63" s="16">
        <v>7.8100000000000003E-2</v>
      </c>
      <c r="F63" s="16">
        <v>0.1232</v>
      </c>
      <c r="G63" s="16">
        <v>4.7800000000000002E-2</v>
      </c>
      <c r="H63" s="16">
        <v>5.0200000000000002E-2</v>
      </c>
      <c r="I63" s="16">
        <v>0.21579999999999999</v>
      </c>
      <c r="J63" s="10"/>
      <c r="K63" s="16">
        <v>4.2599999999999999E-2</v>
      </c>
      <c r="L63" s="16">
        <v>6.0299999999999999E-2</v>
      </c>
      <c r="M63" s="16">
        <v>7.2400000000000006E-2</v>
      </c>
      <c r="N63" s="16">
        <v>6.8599999999999994E-2</v>
      </c>
      <c r="O63" s="16">
        <v>7.7399999999999997E-2</v>
      </c>
      <c r="P63" s="16">
        <v>8.6099999999999996E-2</v>
      </c>
      <c r="Q63" s="16">
        <v>9.2899999999999996E-2</v>
      </c>
      <c r="R63" s="16">
        <v>9.8900000000000002E-2</v>
      </c>
      <c r="S63" s="16">
        <v>0.1033</v>
      </c>
      <c r="T63" s="16">
        <v>0.1077</v>
      </c>
      <c r="U63" s="16">
        <v>0.11070000000000001</v>
      </c>
      <c r="V63" s="16">
        <v>0.11210000000000001</v>
      </c>
      <c r="W63" s="16">
        <v>0.11210000000000001</v>
      </c>
      <c r="X63" s="16">
        <v>0.113</v>
      </c>
      <c r="Y63" s="16">
        <v>0.1135</v>
      </c>
    </row>
    <row r="64" spans="1:25" ht="78.599999999999994" customHeight="1" x14ac:dyDescent="0.3">
      <c r="A64" s="14" t="s">
        <v>137</v>
      </c>
      <c r="B64" s="15" t="s">
        <v>138</v>
      </c>
      <c r="C64" s="16">
        <v>0.15</v>
      </c>
      <c r="D64" s="16">
        <v>0.15</v>
      </c>
      <c r="E64" s="16">
        <v>0.15</v>
      </c>
      <c r="F64" s="16">
        <v>0.15</v>
      </c>
      <c r="G64" s="16">
        <v>4.5499999999999999E-2</v>
      </c>
      <c r="H64" s="16">
        <v>4.5499999999999999E-2</v>
      </c>
      <c r="I64" s="16">
        <v>4.5499999999999999E-2</v>
      </c>
      <c r="J64" s="10"/>
      <c r="K64" s="16">
        <v>4.5199999999999997E-2</v>
      </c>
      <c r="L64" s="16">
        <v>5.7000000000000002E-2</v>
      </c>
      <c r="M64" s="16">
        <v>5.0999999999999997E-2</v>
      </c>
      <c r="N64" s="16">
        <v>5.8400000000000001E-2</v>
      </c>
      <c r="O64" s="16">
        <v>6.7100000000000007E-2</v>
      </c>
      <c r="P64" s="16">
        <v>7.4499999999999997E-2</v>
      </c>
      <c r="Q64" s="16">
        <v>7.7799999999999994E-2</v>
      </c>
      <c r="R64" s="16">
        <v>8.5999999999999993E-2</v>
      </c>
      <c r="S64" s="16">
        <v>9.3200000000000005E-2</v>
      </c>
      <c r="T64" s="16">
        <v>9.8199999999999996E-2</v>
      </c>
      <c r="U64" s="16">
        <v>0.1016</v>
      </c>
      <c r="V64" s="16">
        <v>0.106</v>
      </c>
      <c r="W64" s="16">
        <v>0.1094</v>
      </c>
      <c r="X64" s="16">
        <v>0.1116</v>
      </c>
      <c r="Y64" s="16">
        <v>0.113</v>
      </c>
    </row>
    <row r="65" spans="1:25" ht="78.599999999999994" customHeight="1" x14ac:dyDescent="0.3">
      <c r="A65" s="14" t="s">
        <v>139</v>
      </c>
      <c r="B65" s="15" t="s">
        <v>140</v>
      </c>
      <c r="C65" s="16">
        <v>0.15</v>
      </c>
      <c r="D65" s="16">
        <v>0.15</v>
      </c>
      <c r="E65" s="16">
        <v>0.15</v>
      </c>
      <c r="F65" s="16">
        <v>0.15</v>
      </c>
      <c r="G65" s="16">
        <v>4.58E-2</v>
      </c>
      <c r="H65" s="16">
        <v>6.0499999999999998E-2</v>
      </c>
      <c r="I65" s="16">
        <v>6.0499999999999998E-2</v>
      </c>
      <c r="J65" s="10"/>
      <c r="K65" s="16">
        <v>6.0199999999999997E-2</v>
      </c>
      <c r="L65" s="16">
        <v>7.1999999999999995E-2</v>
      </c>
      <c r="M65" s="16">
        <v>5.0999999999999997E-2</v>
      </c>
      <c r="N65" s="16">
        <v>5.8400000000000001E-2</v>
      </c>
      <c r="O65" s="16">
        <v>6.7100000000000007E-2</v>
      </c>
      <c r="P65" s="16">
        <v>7.9899999999999999E-2</v>
      </c>
      <c r="Q65" s="16">
        <v>7.7799999999999994E-2</v>
      </c>
      <c r="R65" s="16">
        <v>8.5999999999999993E-2</v>
      </c>
      <c r="S65" s="16">
        <v>9.3200000000000005E-2</v>
      </c>
      <c r="T65" s="16">
        <v>9.8199999999999996E-2</v>
      </c>
      <c r="U65" s="16">
        <v>0.1016</v>
      </c>
      <c r="V65" s="16">
        <v>0.106</v>
      </c>
      <c r="W65" s="16">
        <v>0.1094</v>
      </c>
      <c r="X65" s="16">
        <v>0.1116</v>
      </c>
      <c r="Y65" s="16">
        <v>0.113</v>
      </c>
    </row>
    <row r="66" spans="1:25" ht="78.599999999999994" customHeight="1" x14ac:dyDescent="0.3">
      <c r="A66" s="2" t="s">
        <v>141</v>
      </c>
      <c r="B66" s="3" t="s">
        <v>142</v>
      </c>
      <c r="C66" s="17">
        <v>0.128</v>
      </c>
      <c r="D66" s="18" t="s">
        <v>143</v>
      </c>
      <c r="E66" s="17" t="s">
        <v>144</v>
      </c>
      <c r="F66" s="17" t="s">
        <v>144</v>
      </c>
      <c r="G66" s="17" t="s">
        <v>144</v>
      </c>
      <c r="H66" s="17" t="s">
        <v>144</v>
      </c>
      <c r="I66" s="17" t="s">
        <v>144</v>
      </c>
      <c r="J66" s="19"/>
      <c r="K66" s="17" t="s">
        <v>144</v>
      </c>
      <c r="L66" s="17" t="s">
        <v>144</v>
      </c>
      <c r="M66" s="17" t="s">
        <v>144</v>
      </c>
      <c r="N66" s="17" t="s">
        <v>144</v>
      </c>
      <c r="O66" s="17" t="s">
        <v>144</v>
      </c>
      <c r="P66" s="17" t="s">
        <v>144</v>
      </c>
      <c r="Q66" s="17" t="s">
        <v>144</v>
      </c>
      <c r="R66" s="17" t="s">
        <v>144</v>
      </c>
      <c r="S66" s="17" t="s">
        <v>144</v>
      </c>
      <c r="T66" s="17" t="s">
        <v>144</v>
      </c>
      <c r="U66" s="17" t="s">
        <v>144</v>
      </c>
      <c r="V66" s="17" t="s">
        <v>144</v>
      </c>
      <c r="W66" s="17" t="s">
        <v>144</v>
      </c>
      <c r="X66" s="17" t="s">
        <v>144</v>
      </c>
      <c r="Y66" s="17" t="s">
        <v>144</v>
      </c>
    </row>
    <row r="67" spans="1:25" ht="78.599999999999994" customHeight="1" x14ac:dyDescent="0.3">
      <c r="A67" s="6" t="s">
        <v>145</v>
      </c>
      <c r="B67" s="7" t="s">
        <v>146</v>
      </c>
      <c r="C67" s="20">
        <v>0.128</v>
      </c>
      <c r="D67" s="21" t="s">
        <v>143</v>
      </c>
      <c r="E67" s="20" t="s">
        <v>144</v>
      </c>
      <c r="F67" s="20" t="s">
        <v>144</v>
      </c>
      <c r="G67" s="20" t="s">
        <v>144</v>
      </c>
      <c r="H67" s="20" t="s">
        <v>144</v>
      </c>
      <c r="I67" s="20" t="s">
        <v>144</v>
      </c>
      <c r="J67" s="22"/>
      <c r="K67" s="20" t="s">
        <v>144</v>
      </c>
      <c r="L67" s="20" t="s">
        <v>144</v>
      </c>
      <c r="M67" s="20" t="s">
        <v>144</v>
      </c>
      <c r="N67" s="20" t="s">
        <v>144</v>
      </c>
      <c r="O67" s="20" t="s">
        <v>144</v>
      </c>
      <c r="P67" s="20" t="s">
        <v>144</v>
      </c>
      <c r="Q67" s="20" t="s">
        <v>144</v>
      </c>
      <c r="R67" s="20" t="s">
        <v>144</v>
      </c>
      <c r="S67" s="20" t="s">
        <v>144</v>
      </c>
      <c r="T67" s="20" t="s">
        <v>144</v>
      </c>
      <c r="U67" s="20" t="s">
        <v>144</v>
      </c>
      <c r="V67" s="20" t="s">
        <v>144</v>
      </c>
      <c r="W67" s="20" t="s">
        <v>144</v>
      </c>
      <c r="X67" s="20" t="s">
        <v>144</v>
      </c>
      <c r="Y67" s="20" t="s">
        <v>144</v>
      </c>
    </row>
    <row r="68" spans="1:25" ht="39.9" customHeight="1" x14ac:dyDescent="0.3">
      <c r="A68" s="2" t="s">
        <v>147</v>
      </c>
      <c r="B68" s="3" t="s">
        <v>148</v>
      </c>
      <c r="C68" s="49" t="s">
        <v>124</v>
      </c>
      <c r="D68" s="49" t="s">
        <v>124</v>
      </c>
      <c r="E68" s="49" t="s">
        <v>124</v>
      </c>
      <c r="F68" s="49" t="s">
        <v>124</v>
      </c>
      <c r="G68" s="49" t="s">
        <v>124</v>
      </c>
      <c r="H68" s="49" t="s">
        <v>124</v>
      </c>
      <c r="I68" s="49" t="s">
        <v>124</v>
      </c>
      <c r="J68" s="50" t="e">
        <f t="shared" ref="J68:J101" si="3">IF($H68=0,0,$I68/$H68)</f>
        <v>#VALUE!</v>
      </c>
      <c r="K68" s="49" t="s">
        <v>124</v>
      </c>
      <c r="L68" s="49" t="s">
        <v>124</v>
      </c>
      <c r="M68" s="49" t="s">
        <v>124</v>
      </c>
      <c r="N68" s="49" t="s">
        <v>124</v>
      </c>
      <c r="O68" s="49" t="s">
        <v>124</v>
      </c>
      <c r="P68" s="49" t="s">
        <v>124</v>
      </c>
      <c r="Q68" s="49" t="s">
        <v>124</v>
      </c>
      <c r="R68" s="49" t="s">
        <v>124</v>
      </c>
      <c r="S68" s="49" t="s">
        <v>124</v>
      </c>
      <c r="T68" s="49" t="s">
        <v>124</v>
      </c>
      <c r="U68" s="49" t="s">
        <v>124</v>
      </c>
      <c r="V68" s="49" t="s">
        <v>124</v>
      </c>
      <c r="W68" s="49" t="s">
        <v>124</v>
      </c>
      <c r="X68" s="49" t="s">
        <v>124</v>
      </c>
      <c r="Y68" s="49" t="s">
        <v>124</v>
      </c>
    </row>
    <row r="69" spans="1:25" ht="39.9" customHeight="1" x14ac:dyDescent="0.3">
      <c r="A69" s="6" t="s">
        <v>149</v>
      </c>
      <c r="B69" s="7" t="s">
        <v>150</v>
      </c>
      <c r="C69" s="8">
        <v>0</v>
      </c>
      <c r="D69" s="8">
        <v>475951.29</v>
      </c>
      <c r="E69" s="8">
        <v>412813</v>
      </c>
      <c r="F69" s="8">
        <v>405883.85</v>
      </c>
      <c r="G69" s="8">
        <v>0</v>
      </c>
      <c r="H69" s="9">
        <v>0</v>
      </c>
      <c r="I69" s="8">
        <v>114989.01</v>
      </c>
      <c r="J69" s="10">
        <f t="shared" si="3"/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</row>
    <row r="70" spans="1:25" ht="52.8" customHeight="1" x14ac:dyDescent="0.3">
      <c r="A70" s="6" t="s">
        <v>151</v>
      </c>
      <c r="B70" s="7" t="s">
        <v>152</v>
      </c>
      <c r="C70" s="8">
        <v>0</v>
      </c>
      <c r="D70" s="8">
        <v>475951.29</v>
      </c>
      <c r="E70" s="8">
        <v>412813</v>
      </c>
      <c r="F70" s="8">
        <v>405883.85</v>
      </c>
      <c r="G70" s="8">
        <v>0</v>
      </c>
      <c r="H70" s="9">
        <v>0</v>
      </c>
      <c r="I70" s="8">
        <v>114989.01</v>
      </c>
      <c r="J70" s="10">
        <f t="shared" si="3"/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</row>
    <row r="71" spans="1:25" ht="14.25" customHeight="1" x14ac:dyDescent="0.3">
      <c r="A71" s="6" t="s">
        <v>153</v>
      </c>
      <c r="B71" s="7" t="s">
        <v>154</v>
      </c>
      <c r="C71" s="8">
        <v>0</v>
      </c>
      <c r="D71" s="8">
        <v>423765.61</v>
      </c>
      <c r="E71" s="8">
        <v>369378</v>
      </c>
      <c r="F71" s="8">
        <v>363156.55</v>
      </c>
      <c r="G71" s="8">
        <v>0</v>
      </c>
      <c r="H71" s="9">
        <v>0</v>
      </c>
      <c r="I71" s="8">
        <v>114989.01</v>
      </c>
      <c r="J71" s="10">
        <f t="shared" si="3"/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</row>
    <row r="72" spans="1:25" ht="39.9" customHeight="1" x14ac:dyDescent="0.3">
      <c r="A72" s="6" t="s">
        <v>155</v>
      </c>
      <c r="B72" s="7" t="s">
        <v>156</v>
      </c>
      <c r="C72" s="8">
        <v>0</v>
      </c>
      <c r="D72" s="8">
        <v>82325</v>
      </c>
      <c r="E72" s="8">
        <v>1044650</v>
      </c>
      <c r="F72" s="8">
        <v>0</v>
      </c>
      <c r="G72" s="8">
        <v>943250</v>
      </c>
      <c r="H72" s="9">
        <v>981949.62</v>
      </c>
      <c r="I72" s="8">
        <v>517844</v>
      </c>
      <c r="J72" s="10">
        <f t="shared" si="3"/>
        <v>0.52736310443299528</v>
      </c>
      <c r="K72" s="9">
        <v>1063250</v>
      </c>
      <c r="L72" s="9">
        <v>1460490.47</v>
      </c>
      <c r="M72" s="9">
        <v>1938231.53</v>
      </c>
      <c r="N72" s="9">
        <v>1469324.14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</row>
    <row r="73" spans="1:25" ht="39.9" customHeight="1" x14ac:dyDescent="0.3">
      <c r="A73" s="6" t="s">
        <v>157</v>
      </c>
      <c r="B73" s="7" t="s">
        <v>158</v>
      </c>
      <c r="C73" s="8">
        <v>0</v>
      </c>
      <c r="D73" s="8">
        <v>82325</v>
      </c>
      <c r="E73" s="8">
        <v>1044650</v>
      </c>
      <c r="F73" s="8">
        <v>0</v>
      </c>
      <c r="G73" s="8">
        <v>943250</v>
      </c>
      <c r="H73" s="9">
        <v>981949.62</v>
      </c>
      <c r="I73" s="8">
        <v>517844</v>
      </c>
      <c r="J73" s="10">
        <f t="shared" si="3"/>
        <v>0.52736310443299528</v>
      </c>
      <c r="K73" s="9">
        <v>1063250</v>
      </c>
      <c r="L73" s="9">
        <v>1460490.47</v>
      </c>
      <c r="M73" s="9">
        <v>1938231.53</v>
      </c>
      <c r="N73" s="9">
        <v>1469324.14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</row>
    <row r="74" spans="1:25" ht="39.9" customHeight="1" x14ac:dyDescent="0.3">
      <c r="A74" s="6" t="s">
        <v>159</v>
      </c>
      <c r="B74" s="7" t="s">
        <v>154</v>
      </c>
      <c r="C74" s="8">
        <v>0</v>
      </c>
      <c r="D74" s="8">
        <v>73656.179999999993</v>
      </c>
      <c r="E74" s="8">
        <v>1044650</v>
      </c>
      <c r="F74" s="8">
        <v>0</v>
      </c>
      <c r="G74" s="8">
        <v>943250</v>
      </c>
      <c r="H74" s="9">
        <v>981949.62</v>
      </c>
      <c r="I74" s="8">
        <v>517844</v>
      </c>
      <c r="J74" s="10">
        <f t="shared" si="3"/>
        <v>0.52736310443299528</v>
      </c>
      <c r="K74" s="9">
        <v>1063250</v>
      </c>
      <c r="L74" s="9">
        <v>1460490.47</v>
      </c>
      <c r="M74" s="9">
        <v>1938231.53</v>
      </c>
      <c r="N74" s="9">
        <v>1469324.14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</row>
    <row r="75" spans="1:25" ht="39.9" customHeight="1" x14ac:dyDescent="0.3">
      <c r="A75" s="6" t="s">
        <v>160</v>
      </c>
      <c r="B75" s="7" t="s">
        <v>161</v>
      </c>
      <c r="C75" s="8">
        <v>60904.22</v>
      </c>
      <c r="D75" s="8">
        <v>311668.90000000002</v>
      </c>
      <c r="E75" s="8">
        <v>555068.67000000004</v>
      </c>
      <c r="F75" s="8">
        <v>548140.02</v>
      </c>
      <c r="G75" s="8">
        <v>0</v>
      </c>
      <c r="H75" s="9">
        <v>0</v>
      </c>
      <c r="I75" s="8">
        <v>114989.01</v>
      </c>
      <c r="J75" s="10">
        <f t="shared" si="3"/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</row>
    <row r="76" spans="1:25" ht="39.9" customHeight="1" x14ac:dyDescent="0.3">
      <c r="A76" s="6" t="s">
        <v>162</v>
      </c>
      <c r="B76" s="7" t="s">
        <v>163</v>
      </c>
      <c r="C76" s="8">
        <v>60904.22</v>
      </c>
      <c r="D76" s="8">
        <v>311668.90000000002</v>
      </c>
      <c r="E76" s="8">
        <v>555068.67000000004</v>
      </c>
      <c r="F76" s="8">
        <v>548140.02</v>
      </c>
      <c r="G76" s="8">
        <v>0</v>
      </c>
      <c r="H76" s="9">
        <v>0</v>
      </c>
      <c r="I76" s="8">
        <v>114989.01</v>
      </c>
      <c r="J76" s="10">
        <f t="shared" si="3"/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</row>
    <row r="77" spans="1:25" ht="27" customHeight="1" x14ac:dyDescent="0.3">
      <c r="A77" s="6" t="s">
        <v>164</v>
      </c>
      <c r="B77" s="7" t="s">
        <v>165</v>
      </c>
      <c r="C77" s="8">
        <v>46591.76</v>
      </c>
      <c r="D77" s="8">
        <v>264579.7</v>
      </c>
      <c r="E77" s="8">
        <v>480202</v>
      </c>
      <c r="F77" s="8">
        <v>473544.36</v>
      </c>
      <c r="G77" s="8">
        <v>0</v>
      </c>
      <c r="H77" s="9">
        <v>0</v>
      </c>
      <c r="I77" s="8">
        <v>114989.01</v>
      </c>
      <c r="J77" s="10">
        <f t="shared" si="3"/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</row>
    <row r="78" spans="1:25" ht="39.9" customHeight="1" x14ac:dyDescent="0.3">
      <c r="A78" s="6" t="s">
        <v>166</v>
      </c>
      <c r="B78" s="7" t="s">
        <v>167</v>
      </c>
      <c r="C78" s="8">
        <v>23906.5</v>
      </c>
      <c r="D78" s="8">
        <v>359946.08</v>
      </c>
      <c r="E78" s="8">
        <v>1144650</v>
      </c>
      <c r="F78" s="8">
        <v>100000</v>
      </c>
      <c r="G78" s="8">
        <v>1497110.42</v>
      </c>
      <c r="H78" s="9">
        <v>1575461.13</v>
      </c>
      <c r="I78" s="8">
        <v>980410.7</v>
      </c>
      <c r="J78" s="10">
        <f t="shared" si="3"/>
        <v>0.62230078631010088</v>
      </c>
      <c r="K78" s="9">
        <v>1538394</v>
      </c>
      <c r="L78" s="9">
        <v>3145864.43</v>
      </c>
      <c r="M78" s="9">
        <v>4055034.86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</row>
    <row r="79" spans="1:25" ht="39.9" customHeight="1" x14ac:dyDescent="0.3">
      <c r="A79" s="6" t="s">
        <v>168</v>
      </c>
      <c r="B79" s="7" t="s">
        <v>169</v>
      </c>
      <c r="C79" s="8">
        <v>23906.5</v>
      </c>
      <c r="D79" s="8">
        <v>359946.08</v>
      </c>
      <c r="E79" s="8">
        <v>1144650</v>
      </c>
      <c r="F79" s="8">
        <v>100000</v>
      </c>
      <c r="G79" s="8">
        <v>1005889.42</v>
      </c>
      <c r="H79" s="9">
        <v>1575461.13</v>
      </c>
      <c r="I79" s="8">
        <v>980410.7</v>
      </c>
      <c r="J79" s="10">
        <f t="shared" si="3"/>
        <v>0.62230078631010088</v>
      </c>
      <c r="K79" s="9">
        <v>1538394</v>
      </c>
      <c r="L79" s="9">
        <v>3145864.43</v>
      </c>
      <c r="M79" s="9">
        <v>4055034.86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</row>
    <row r="80" spans="1:25" ht="39.9" customHeight="1" x14ac:dyDescent="0.3">
      <c r="A80" s="6" t="s">
        <v>170</v>
      </c>
      <c r="B80" s="7" t="s">
        <v>165</v>
      </c>
      <c r="C80" s="8">
        <v>0</v>
      </c>
      <c r="D80" s="8">
        <v>82659.03</v>
      </c>
      <c r="E80" s="8">
        <v>1044650</v>
      </c>
      <c r="F80" s="8">
        <v>0</v>
      </c>
      <c r="G80" s="8">
        <v>943250</v>
      </c>
      <c r="H80" s="9">
        <v>981949.62</v>
      </c>
      <c r="I80" s="8">
        <v>611477.55000000005</v>
      </c>
      <c r="J80" s="10">
        <f t="shared" si="3"/>
        <v>0.6227178437117783</v>
      </c>
      <c r="K80" s="9">
        <v>1538394</v>
      </c>
      <c r="L80" s="9">
        <v>3145864.43</v>
      </c>
      <c r="M80" s="9">
        <v>4055034.86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</row>
    <row r="81" spans="1:25" ht="27" customHeight="1" x14ac:dyDescent="0.3">
      <c r="A81" s="2" t="s">
        <v>171</v>
      </c>
      <c r="B81" s="3" t="s">
        <v>172</v>
      </c>
      <c r="C81" s="49" t="s">
        <v>124</v>
      </c>
      <c r="D81" s="49" t="s">
        <v>124</v>
      </c>
      <c r="E81" s="49" t="s">
        <v>124</v>
      </c>
      <c r="F81" s="49" t="s">
        <v>124</v>
      </c>
      <c r="G81" s="49" t="s">
        <v>124</v>
      </c>
      <c r="H81" s="49" t="s">
        <v>124</v>
      </c>
      <c r="I81" s="49" t="s">
        <v>124</v>
      </c>
      <c r="J81" s="50" t="e">
        <f t="shared" si="3"/>
        <v>#VALUE!</v>
      </c>
      <c r="K81" s="49" t="s">
        <v>124</v>
      </c>
      <c r="L81" s="49" t="s">
        <v>124</v>
      </c>
      <c r="M81" s="49" t="s">
        <v>124</v>
      </c>
      <c r="N81" s="49" t="s">
        <v>124</v>
      </c>
      <c r="O81" s="49" t="s">
        <v>124</v>
      </c>
      <c r="P81" s="49" t="s">
        <v>124</v>
      </c>
      <c r="Q81" s="49" t="s">
        <v>124</v>
      </c>
      <c r="R81" s="49" t="s">
        <v>124</v>
      </c>
      <c r="S81" s="49" t="s">
        <v>124</v>
      </c>
      <c r="T81" s="49" t="s">
        <v>124</v>
      </c>
      <c r="U81" s="49" t="s">
        <v>124</v>
      </c>
      <c r="V81" s="49" t="s">
        <v>124</v>
      </c>
      <c r="W81" s="49" t="s">
        <v>124</v>
      </c>
      <c r="X81" s="49" t="s">
        <v>124</v>
      </c>
      <c r="Y81" s="49" t="s">
        <v>124</v>
      </c>
    </row>
    <row r="82" spans="1:25" ht="27" customHeight="1" x14ac:dyDescent="0.3">
      <c r="A82" s="6" t="s">
        <v>173</v>
      </c>
      <c r="B82" s="7" t="s">
        <v>174</v>
      </c>
      <c r="C82" s="11">
        <v>0</v>
      </c>
      <c r="D82" s="11">
        <v>1201763.5</v>
      </c>
      <c r="E82" s="11">
        <v>2230162</v>
      </c>
      <c r="F82" s="11">
        <v>2230162</v>
      </c>
      <c r="G82" s="11">
        <v>1497110.42</v>
      </c>
      <c r="H82" s="11">
        <v>1575461.13</v>
      </c>
      <c r="I82" s="11">
        <v>980410.7</v>
      </c>
      <c r="J82" s="10">
        <f t="shared" si="3"/>
        <v>0.62230078631010088</v>
      </c>
      <c r="K82" s="11">
        <v>1538394</v>
      </c>
      <c r="L82" s="11">
        <v>3145864.43</v>
      </c>
      <c r="M82" s="11">
        <v>4055034.86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</row>
    <row r="83" spans="1:25" ht="14.25" customHeight="1" x14ac:dyDescent="0.3">
      <c r="A83" s="6" t="s">
        <v>175</v>
      </c>
      <c r="B83" s="7" t="s">
        <v>176</v>
      </c>
      <c r="C83" s="11">
        <v>0</v>
      </c>
      <c r="D83" s="11">
        <v>435957.5</v>
      </c>
      <c r="E83" s="11">
        <v>431162</v>
      </c>
      <c r="F83" s="11">
        <v>431162</v>
      </c>
      <c r="G83" s="11">
        <v>0</v>
      </c>
      <c r="H83" s="11">
        <v>0</v>
      </c>
      <c r="I83" s="11">
        <v>0</v>
      </c>
      <c r="J83" s="10">
        <f t="shared" si="3"/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</row>
    <row r="84" spans="1:25" ht="14.25" customHeight="1" x14ac:dyDescent="0.3">
      <c r="A84" s="6" t="s">
        <v>177</v>
      </c>
      <c r="B84" s="7" t="s">
        <v>178</v>
      </c>
      <c r="C84" s="11">
        <v>0</v>
      </c>
      <c r="D84" s="11">
        <v>765806</v>
      </c>
      <c r="E84" s="11">
        <v>1799000</v>
      </c>
      <c r="F84" s="11">
        <v>1799000</v>
      </c>
      <c r="G84" s="11">
        <v>1497110.42</v>
      </c>
      <c r="H84" s="11">
        <v>1575461.13</v>
      </c>
      <c r="I84" s="11">
        <v>980410.7</v>
      </c>
      <c r="J84" s="10">
        <f t="shared" si="3"/>
        <v>0.62230078631010088</v>
      </c>
      <c r="K84" s="11">
        <v>1538394</v>
      </c>
      <c r="L84" s="11">
        <v>3145864.43</v>
      </c>
      <c r="M84" s="11">
        <v>4055034.86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</row>
    <row r="85" spans="1:25" ht="27" customHeight="1" x14ac:dyDescent="0.3">
      <c r="A85" s="6" t="s">
        <v>179</v>
      </c>
      <c r="B85" s="7" t="s">
        <v>180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9">
        <v>0</v>
      </c>
      <c r="I85" s="8">
        <v>0</v>
      </c>
      <c r="J85" s="10">
        <f t="shared" si="3"/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</row>
    <row r="86" spans="1:25" ht="39.9" customHeight="1" x14ac:dyDescent="0.3">
      <c r="A86" s="6" t="s">
        <v>181</v>
      </c>
      <c r="B86" s="7" t="s">
        <v>182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9">
        <v>0</v>
      </c>
      <c r="I86" s="8">
        <v>0</v>
      </c>
      <c r="J86" s="10">
        <f t="shared" si="3"/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</row>
    <row r="87" spans="1:25" ht="52.8" customHeight="1" x14ac:dyDescent="0.3">
      <c r="A87" s="6" t="s">
        <v>183</v>
      </c>
      <c r="B87" s="7" t="s">
        <v>184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9">
        <v>0</v>
      </c>
      <c r="I87" s="8">
        <v>0</v>
      </c>
      <c r="J87" s="10">
        <f t="shared" si="3"/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</row>
    <row r="88" spans="1:25" ht="39.9" customHeight="1" x14ac:dyDescent="0.3">
      <c r="A88" s="6" t="s">
        <v>185</v>
      </c>
      <c r="B88" s="7" t="s">
        <v>186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9">
        <v>0</v>
      </c>
      <c r="I88" s="8">
        <v>0</v>
      </c>
      <c r="J88" s="10">
        <f t="shared" si="3"/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</row>
    <row r="89" spans="1:25" ht="27" customHeight="1" x14ac:dyDescent="0.3">
      <c r="A89" s="6" t="s">
        <v>187</v>
      </c>
      <c r="B89" s="7" t="s">
        <v>188</v>
      </c>
      <c r="C89" s="11">
        <v>637662.18999999994</v>
      </c>
      <c r="D89" s="11">
        <v>6115897.8099999996</v>
      </c>
      <c r="E89" s="11">
        <v>0</v>
      </c>
      <c r="F89" s="11">
        <v>0</v>
      </c>
      <c r="G89" s="11">
        <v>300000</v>
      </c>
      <c r="H89" s="11">
        <v>300000</v>
      </c>
      <c r="I89" s="11">
        <v>150000</v>
      </c>
      <c r="J89" s="10">
        <f t="shared" si="3"/>
        <v>0.5</v>
      </c>
      <c r="K89" s="11">
        <v>300000</v>
      </c>
      <c r="L89" s="11">
        <v>400000</v>
      </c>
      <c r="M89" s="11">
        <v>500000</v>
      </c>
      <c r="N89" s="11">
        <v>500000</v>
      </c>
      <c r="O89" s="11">
        <v>500000</v>
      </c>
      <c r="P89" s="11">
        <v>500000</v>
      </c>
      <c r="Q89" s="11">
        <v>600000</v>
      </c>
      <c r="R89" s="11">
        <v>600000</v>
      </c>
      <c r="S89" s="11">
        <v>600000</v>
      </c>
      <c r="T89" s="11">
        <v>600000</v>
      </c>
      <c r="U89" s="11">
        <v>600000</v>
      </c>
      <c r="V89" s="11">
        <v>600000</v>
      </c>
      <c r="W89" s="11">
        <v>600000</v>
      </c>
      <c r="X89" s="11">
        <v>0</v>
      </c>
      <c r="Y89" s="11">
        <v>0</v>
      </c>
    </row>
    <row r="90" spans="1:25" ht="14.25" customHeight="1" x14ac:dyDescent="0.3">
      <c r="A90" s="6" t="s">
        <v>189</v>
      </c>
      <c r="B90" s="7" t="s">
        <v>190</v>
      </c>
      <c r="C90" s="11">
        <v>0</v>
      </c>
      <c r="D90" s="11">
        <v>317.44</v>
      </c>
      <c r="E90" s="11">
        <v>368.84</v>
      </c>
      <c r="F90" s="11">
        <v>368.84</v>
      </c>
      <c r="G90" s="11">
        <v>6575.44</v>
      </c>
      <c r="H90" s="11">
        <v>6575.44</v>
      </c>
      <c r="I90" s="11">
        <v>4860</v>
      </c>
      <c r="J90" s="10">
        <f t="shared" si="3"/>
        <v>0.73911403647512564</v>
      </c>
      <c r="K90" s="11">
        <v>6575.44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</row>
    <row r="91" spans="1:25" ht="27" customHeight="1" x14ac:dyDescent="0.3">
      <c r="A91" s="6" t="s">
        <v>191</v>
      </c>
      <c r="B91" s="7" t="s">
        <v>192</v>
      </c>
      <c r="C91" s="11">
        <v>0</v>
      </c>
      <c r="D91" s="11">
        <v>317.44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0">
        <f t="shared" si="3"/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</row>
    <row r="92" spans="1:25" ht="27" customHeight="1" x14ac:dyDescent="0.3">
      <c r="A92" s="6" t="s">
        <v>193</v>
      </c>
      <c r="B92" s="7" t="s">
        <v>194</v>
      </c>
      <c r="C92" s="11">
        <v>0</v>
      </c>
      <c r="D92" s="11">
        <v>0</v>
      </c>
      <c r="E92" s="11">
        <v>368.84</v>
      </c>
      <c r="F92" s="11">
        <v>368.84</v>
      </c>
      <c r="G92" s="11">
        <v>6575.44</v>
      </c>
      <c r="H92" s="11">
        <v>6575.44</v>
      </c>
      <c r="I92" s="11">
        <v>4860</v>
      </c>
      <c r="J92" s="10">
        <f t="shared" si="3"/>
        <v>0.73911403647512564</v>
      </c>
      <c r="K92" s="11">
        <v>6575.44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</row>
    <row r="93" spans="1:25" ht="39.9" customHeight="1" x14ac:dyDescent="0.3">
      <c r="A93" s="6" t="s">
        <v>195</v>
      </c>
      <c r="B93" s="7" t="s">
        <v>196</v>
      </c>
      <c r="C93" s="11">
        <v>0</v>
      </c>
      <c r="D93" s="11">
        <v>0</v>
      </c>
      <c r="E93" s="11">
        <v>0</v>
      </c>
      <c r="F93" s="11">
        <v>0</v>
      </c>
      <c r="G93" s="11">
        <v>6575.44</v>
      </c>
      <c r="H93" s="11">
        <v>6575.44</v>
      </c>
      <c r="I93" s="11">
        <v>4860</v>
      </c>
      <c r="J93" s="10">
        <f t="shared" si="3"/>
        <v>0.73911403647512564</v>
      </c>
      <c r="K93" s="11">
        <v>6575.44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</row>
    <row r="94" spans="1:25" ht="39.9" customHeight="1" x14ac:dyDescent="0.3">
      <c r="A94" s="6" t="s">
        <v>197</v>
      </c>
      <c r="B94" s="7" t="s">
        <v>198</v>
      </c>
      <c r="C94" s="11">
        <v>0</v>
      </c>
      <c r="D94" s="11">
        <v>0</v>
      </c>
      <c r="E94" s="11">
        <v>0</v>
      </c>
      <c r="F94" s="11">
        <v>0</v>
      </c>
      <c r="G94" s="11">
        <v>6575.44</v>
      </c>
      <c r="H94" s="11">
        <v>6575.44</v>
      </c>
      <c r="I94" s="11">
        <v>4860</v>
      </c>
      <c r="J94" s="10">
        <f t="shared" si="3"/>
        <v>0.73911403647512564</v>
      </c>
      <c r="K94" s="11">
        <v>6575.44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</row>
    <row r="95" spans="1:25" ht="14.25" customHeight="1" x14ac:dyDescent="0.3">
      <c r="A95" s="6" t="s">
        <v>199</v>
      </c>
      <c r="B95" s="7" t="s">
        <v>200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0">
        <f t="shared" si="3"/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</row>
    <row r="96" spans="1:25" ht="27" customHeight="1" x14ac:dyDescent="0.3">
      <c r="A96" s="6" t="s">
        <v>201</v>
      </c>
      <c r="B96" s="7" t="s">
        <v>202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0">
        <f t="shared" si="3"/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</row>
    <row r="97" spans="1:25" ht="27" customHeight="1" x14ac:dyDescent="0.3">
      <c r="A97" s="6" t="s">
        <v>203</v>
      </c>
      <c r="B97" s="7" t="s">
        <v>204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0">
        <f t="shared" si="3"/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</row>
    <row r="98" spans="1:25" ht="14.25" customHeight="1" x14ac:dyDescent="0.3">
      <c r="A98" s="2" t="s">
        <v>205</v>
      </c>
      <c r="B98" s="3" t="s">
        <v>206</v>
      </c>
      <c r="C98" s="49" t="s">
        <v>124</v>
      </c>
      <c r="D98" s="49" t="s">
        <v>124</v>
      </c>
      <c r="E98" s="49" t="s">
        <v>124</v>
      </c>
      <c r="F98" s="49" t="s">
        <v>124</v>
      </c>
      <c r="G98" s="49" t="s">
        <v>124</v>
      </c>
      <c r="H98" s="49" t="s">
        <v>124</v>
      </c>
      <c r="I98" s="49" t="s">
        <v>124</v>
      </c>
      <c r="J98" s="50" t="e">
        <f t="shared" si="3"/>
        <v>#VALUE!</v>
      </c>
      <c r="K98" s="49" t="s">
        <v>124</v>
      </c>
      <c r="L98" s="49" t="s">
        <v>124</v>
      </c>
      <c r="M98" s="49" t="s">
        <v>124</v>
      </c>
      <c r="N98" s="49" t="s">
        <v>124</v>
      </c>
      <c r="O98" s="49" t="s">
        <v>124</v>
      </c>
      <c r="P98" s="49" t="s">
        <v>124</v>
      </c>
      <c r="Q98" s="49" t="s">
        <v>124</v>
      </c>
      <c r="R98" s="49" t="s">
        <v>124</v>
      </c>
      <c r="S98" s="49" t="s">
        <v>124</v>
      </c>
      <c r="T98" s="49" t="s">
        <v>124</v>
      </c>
      <c r="U98" s="49" t="s">
        <v>124</v>
      </c>
      <c r="V98" s="49" t="s">
        <v>124</v>
      </c>
      <c r="W98" s="49" t="s">
        <v>124</v>
      </c>
      <c r="X98" s="49" t="s">
        <v>124</v>
      </c>
      <c r="Y98" s="49" t="s">
        <v>124</v>
      </c>
    </row>
    <row r="99" spans="1:25" ht="27" customHeight="1" x14ac:dyDescent="0.3">
      <c r="A99" s="6" t="s">
        <v>207</v>
      </c>
      <c r="B99" s="7" t="s">
        <v>208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9">
        <v>0</v>
      </c>
      <c r="I99" s="8">
        <v>0</v>
      </c>
      <c r="J99" s="10">
        <f t="shared" si="3"/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</row>
    <row r="100" spans="1:25" ht="14.25" customHeight="1" x14ac:dyDescent="0.3">
      <c r="A100" s="6" t="s">
        <v>209</v>
      </c>
      <c r="B100" s="7" t="s">
        <v>210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9">
        <v>0</v>
      </c>
      <c r="I100" s="8">
        <v>0</v>
      </c>
      <c r="J100" s="10">
        <f t="shared" si="3"/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</row>
    <row r="101" spans="1:25" ht="39.9" customHeight="1" x14ac:dyDescent="0.3">
      <c r="A101" s="6" t="s">
        <v>211</v>
      </c>
      <c r="B101" s="7" t="s">
        <v>212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9">
        <v>0</v>
      </c>
      <c r="I101" s="8">
        <v>0</v>
      </c>
      <c r="J101" s="10">
        <f t="shared" si="3"/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</row>
    <row r="102" spans="1:25" hidden="1" x14ac:dyDescent="0.3">
      <c r="A102" s="23" t="s">
        <v>213</v>
      </c>
      <c r="B102" s="24" t="s">
        <v>214</v>
      </c>
      <c r="C102" s="25">
        <v>-259287.87</v>
      </c>
      <c r="D102" s="25">
        <v>722330.09</v>
      </c>
      <c r="E102" s="25">
        <v>0</v>
      </c>
      <c r="F102" s="25">
        <v>1718002.84</v>
      </c>
      <c r="G102" s="25">
        <v>0</v>
      </c>
      <c r="H102" s="25">
        <v>0</v>
      </c>
      <c r="I102" s="25">
        <v>3094521.42</v>
      </c>
      <c r="J102" s="26"/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</row>
  </sheetData>
  <mergeCells count="7">
    <mergeCell ref="C81:Y81"/>
    <mergeCell ref="C98:Y98"/>
    <mergeCell ref="A1:J1"/>
    <mergeCell ref="I2:J2"/>
    <mergeCell ref="C57:Y57"/>
    <mergeCell ref="C60:Y60"/>
    <mergeCell ref="C68:Y6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2" width="14.33203125" customWidth="1"/>
    <col min="3" max="3" width="14.33203125" hidden="1" customWidth="1"/>
    <col min="4" max="5" width="14.33203125" customWidth="1"/>
    <col min="6" max="6" width="57.109375" customWidth="1"/>
    <col min="7" max="9" width="14.33203125" customWidth="1"/>
  </cols>
  <sheetData>
    <row r="1" spans="1:9" x14ac:dyDescent="0.3">
      <c r="A1" s="1" t="s">
        <v>215</v>
      </c>
      <c r="B1" s="1" t="s">
        <v>216</v>
      </c>
      <c r="C1" s="1" t="s">
        <v>217</v>
      </c>
      <c r="D1" s="1" t="s">
        <v>218</v>
      </c>
      <c r="E1" s="1" t="s">
        <v>219</v>
      </c>
      <c r="F1" s="1" t="s">
        <v>220</v>
      </c>
      <c r="G1" s="1" t="s">
        <v>221</v>
      </c>
      <c r="H1" s="1" t="s">
        <v>222</v>
      </c>
      <c r="I1" s="1" t="s">
        <v>223</v>
      </c>
    </row>
    <row r="2" spans="1:9" ht="14.25" customHeight="1" x14ac:dyDescent="0.3">
      <c r="A2" s="3" t="s">
        <v>224</v>
      </c>
      <c r="B2" s="3"/>
      <c r="C2" s="3"/>
      <c r="D2" s="3"/>
      <c r="E2" s="3"/>
      <c r="F2" s="3" t="s">
        <v>225</v>
      </c>
      <c r="G2" s="27">
        <v>415795.37</v>
      </c>
      <c r="H2" s="27">
        <v>415795.37</v>
      </c>
      <c r="I2" s="5">
        <f t="shared" ref="I2:I33" si="0">IF($G2=0,0,$H2/$G2)</f>
        <v>1</v>
      </c>
    </row>
    <row r="3" spans="1:9" ht="14.25" customHeight="1" x14ac:dyDescent="0.3">
      <c r="A3" s="7"/>
      <c r="B3" s="7" t="s">
        <v>226</v>
      </c>
      <c r="C3" s="7"/>
      <c r="D3" s="7"/>
      <c r="E3" s="7"/>
      <c r="F3" s="7" t="s">
        <v>227</v>
      </c>
      <c r="G3" s="28">
        <v>415795.37</v>
      </c>
      <c r="H3" s="28">
        <v>415795.37</v>
      </c>
      <c r="I3" s="10">
        <f t="shared" si="0"/>
        <v>1</v>
      </c>
    </row>
    <row r="4" spans="1:9" ht="39.9" customHeight="1" x14ac:dyDescent="0.3">
      <c r="A4" s="29" t="s">
        <v>124</v>
      </c>
      <c r="B4" s="29" t="s">
        <v>124</v>
      </c>
      <c r="C4" s="29" t="s">
        <v>124</v>
      </c>
      <c r="D4" s="29" t="s">
        <v>228</v>
      </c>
      <c r="E4" s="29" t="s">
        <v>229</v>
      </c>
      <c r="F4" s="29" t="s">
        <v>230</v>
      </c>
      <c r="G4" s="30">
        <v>415795.37</v>
      </c>
      <c r="H4" s="30">
        <v>415795.37</v>
      </c>
      <c r="I4" s="10">
        <f t="shared" si="0"/>
        <v>1</v>
      </c>
    </row>
    <row r="5" spans="1:9" ht="14.25" customHeight="1" x14ac:dyDescent="0.3">
      <c r="A5" s="3" t="s">
        <v>231</v>
      </c>
      <c r="B5" s="3"/>
      <c r="C5" s="3"/>
      <c r="D5" s="3"/>
      <c r="E5" s="3"/>
      <c r="F5" s="3" t="s">
        <v>232</v>
      </c>
      <c r="G5" s="27">
        <v>10000</v>
      </c>
      <c r="H5" s="27">
        <v>6605.15</v>
      </c>
      <c r="I5" s="5">
        <f t="shared" si="0"/>
        <v>0.66051499999999996</v>
      </c>
    </row>
    <row r="6" spans="1:9" ht="14.25" customHeight="1" x14ac:dyDescent="0.3">
      <c r="A6" s="7"/>
      <c r="B6" s="7" t="s">
        <v>233</v>
      </c>
      <c r="C6" s="7"/>
      <c r="D6" s="7"/>
      <c r="E6" s="7"/>
      <c r="F6" s="7" t="s">
        <v>227</v>
      </c>
      <c r="G6" s="28">
        <v>10000</v>
      </c>
      <c r="H6" s="28">
        <v>6605.15</v>
      </c>
      <c r="I6" s="10">
        <f t="shared" si="0"/>
        <v>0.66051499999999996</v>
      </c>
    </row>
    <row r="7" spans="1:9" ht="39.9" customHeight="1" x14ac:dyDescent="0.3">
      <c r="A7" s="29" t="s">
        <v>124</v>
      </c>
      <c r="B7" s="29" t="s">
        <v>124</v>
      </c>
      <c r="C7" s="29" t="s">
        <v>124</v>
      </c>
      <c r="D7" s="29" t="s">
        <v>234</v>
      </c>
      <c r="E7" s="29" t="s">
        <v>229</v>
      </c>
      <c r="F7" s="29" t="s">
        <v>235</v>
      </c>
      <c r="G7" s="30">
        <v>10000</v>
      </c>
      <c r="H7" s="30">
        <v>6605.15</v>
      </c>
      <c r="I7" s="10">
        <f t="shared" si="0"/>
        <v>0.66051499999999996</v>
      </c>
    </row>
    <row r="8" spans="1:9" ht="27" customHeight="1" x14ac:dyDescent="0.3">
      <c r="A8" s="3" t="s">
        <v>236</v>
      </c>
      <c r="B8" s="3"/>
      <c r="C8" s="3"/>
      <c r="D8" s="3"/>
      <c r="E8" s="3"/>
      <c r="F8" s="3" t="s">
        <v>237</v>
      </c>
      <c r="G8" s="27">
        <v>51600</v>
      </c>
      <c r="H8" s="27">
        <v>20800</v>
      </c>
      <c r="I8" s="5">
        <f t="shared" si="0"/>
        <v>0.40310077519379844</v>
      </c>
    </row>
    <row r="9" spans="1:9" ht="27" customHeight="1" x14ac:dyDescent="0.3">
      <c r="A9" s="7"/>
      <c r="B9" s="7" t="s">
        <v>238</v>
      </c>
      <c r="C9" s="7"/>
      <c r="D9" s="7"/>
      <c r="E9" s="7"/>
      <c r="F9" s="7" t="s">
        <v>239</v>
      </c>
      <c r="G9" s="28">
        <v>51600</v>
      </c>
      <c r="H9" s="28">
        <v>20800</v>
      </c>
      <c r="I9" s="10">
        <f t="shared" si="0"/>
        <v>0.40310077519379844</v>
      </c>
    </row>
    <row r="10" spans="1:9" ht="27" customHeight="1" x14ac:dyDescent="0.3">
      <c r="A10" s="29" t="s">
        <v>124</v>
      </c>
      <c r="B10" s="29" t="s">
        <v>124</v>
      </c>
      <c r="C10" s="29" t="s">
        <v>124</v>
      </c>
      <c r="D10" s="29" t="s">
        <v>240</v>
      </c>
      <c r="E10" s="29" t="s">
        <v>229</v>
      </c>
      <c r="F10" s="29" t="s">
        <v>241</v>
      </c>
      <c r="G10" s="30">
        <v>51600</v>
      </c>
      <c r="H10" s="30">
        <v>20800</v>
      </c>
      <c r="I10" s="10">
        <f t="shared" si="0"/>
        <v>0.40310077519379844</v>
      </c>
    </row>
    <row r="11" spans="1:9" ht="27" customHeight="1" x14ac:dyDescent="0.3">
      <c r="A11" s="3" t="s">
        <v>242</v>
      </c>
      <c r="B11" s="3"/>
      <c r="C11" s="3"/>
      <c r="D11" s="3"/>
      <c r="E11" s="3"/>
      <c r="F11" s="3" t="s">
        <v>243</v>
      </c>
      <c r="G11" s="27">
        <v>496778</v>
      </c>
      <c r="H11" s="27">
        <v>177457.94</v>
      </c>
      <c r="I11" s="5">
        <f t="shared" si="0"/>
        <v>0.35721779144809152</v>
      </c>
    </row>
    <row r="12" spans="1:9" ht="27" customHeight="1" x14ac:dyDescent="0.3">
      <c r="A12" s="7"/>
      <c r="B12" s="7" t="s">
        <v>244</v>
      </c>
      <c r="C12" s="7"/>
      <c r="D12" s="7"/>
      <c r="E12" s="7"/>
      <c r="F12" s="7" t="s">
        <v>245</v>
      </c>
      <c r="G12" s="28">
        <v>496778</v>
      </c>
      <c r="H12" s="28">
        <v>177457.94</v>
      </c>
      <c r="I12" s="10">
        <f t="shared" si="0"/>
        <v>0.35721779144809152</v>
      </c>
    </row>
    <row r="13" spans="1:9" ht="14.25" customHeight="1" x14ac:dyDescent="0.3">
      <c r="A13" s="29" t="s">
        <v>124</v>
      </c>
      <c r="B13" s="29" t="s">
        <v>124</v>
      </c>
      <c r="C13" s="29" t="s">
        <v>124</v>
      </c>
      <c r="D13" s="29" t="s">
        <v>246</v>
      </c>
      <c r="E13" s="29" t="s">
        <v>229</v>
      </c>
      <c r="F13" s="29" t="s">
        <v>247</v>
      </c>
      <c r="G13" s="30">
        <v>0</v>
      </c>
      <c r="H13" s="30">
        <v>3076.63</v>
      </c>
      <c r="I13" s="10">
        <f t="shared" si="0"/>
        <v>0</v>
      </c>
    </row>
    <row r="14" spans="1:9" ht="14.25" customHeight="1" x14ac:dyDescent="0.3">
      <c r="A14" s="29" t="s">
        <v>124</v>
      </c>
      <c r="B14" s="29" t="s">
        <v>124</v>
      </c>
      <c r="C14" s="29" t="s">
        <v>124</v>
      </c>
      <c r="D14" s="29" t="s">
        <v>248</v>
      </c>
      <c r="E14" s="29" t="s">
        <v>229</v>
      </c>
      <c r="F14" s="29" t="s">
        <v>249</v>
      </c>
      <c r="G14" s="30">
        <v>10000</v>
      </c>
      <c r="H14" s="30">
        <v>14854.92</v>
      </c>
      <c r="I14" s="10">
        <f t="shared" si="0"/>
        <v>1.485492</v>
      </c>
    </row>
    <row r="15" spans="1:9" ht="14.25" customHeight="1" x14ac:dyDescent="0.3">
      <c r="A15" s="29" t="s">
        <v>124</v>
      </c>
      <c r="B15" s="29" t="s">
        <v>124</v>
      </c>
      <c r="C15" s="29" t="s">
        <v>124</v>
      </c>
      <c r="D15" s="29" t="s">
        <v>250</v>
      </c>
      <c r="E15" s="29" t="s">
        <v>229</v>
      </c>
      <c r="F15" s="29" t="s">
        <v>251</v>
      </c>
      <c r="G15" s="30">
        <v>0</v>
      </c>
      <c r="H15" s="30">
        <v>104.4</v>
      </c>
      <c r="I15" s="10">
        <f t="shared" si="0"/>
        <v>0</v>
      </c>
    </row>
    <row r="16" spans="1:9" ht="39.9" customHeight="1" x14ac:dyDescent="0.3">
      <c r="A16" s="29" t="s">
        <v>124</v>
      </c>
      <c r="B16" s="29" t="s">
        <v>124</v>
      </c>
      <c r="C16" s="29" t="s">
        <v>124</v>
      </c>
      <c r="D16" s="29" t="s">
        <v>234</v>
      </c>
      <c r="E16" s="29" t="s">
        <v>229</v>
      </c>
      <c r="F16" s="29" t="s">
        <v>235</v>
      </c>
      <c r="G16" s="30">
        <v>125000</v>
      </c>
      <c r="H16" s="30">
        <v>68970.44</v>
      </c>
      <c r="I16" s="10">
        <f t="shared" si="0"/>
        <v>0.55176352000000006</v>
      </c>
    </row>
    <row r="17" spans="1:9" ht="27" customHeight="1" x14ac:dyDescent="0.3">
      <c r="A17" s="29" t="s">
        <v>124</v>
      </c>
      <c r="B17" s="29" t="s">
        <v>124</v>
      </c>
      <c r="C17" s="29" t="s">
        <v>124</v>
      </c>
      <c r="D17" s="29" t="s">
        <v>252</v>
      </c>
      <c r="E17" s="29" t="s">
        <v>229</v>
      </c>
      <c r="F17" s="29" t="s">
        <v>253</v>
      </c>
      <c r="G17" s="30">
        <v>4000</v>
      </c>
      <c r="H17" s="30">
        <v>1009.88</v>
      </c>
      <c r="I17" s="10">
        <f t="shared" si="0"/>
        <v>0.25246999999999997</v>
      </c>
    </row>
    <row r="18" spans="1:9" ht="27" customHeight="1" x14ac:dyDescent="0.3">
      <c r="A18" s="29" t="s">
        <v>124</v>
      </c>
      <c r="B18" s="29" t="s">
        <v>124</v>
      </c>
      <c r="C18" s="29" t="s">
        <v>124</v>
      </c>
      <c r="D18" s="29" t="s">
        <v>254</v>
      </c>
      <c r="E18" s="29" t="s">
        <v>229</v>
      </c>
      <c r="F18" s="29" t="s">
        <v>255</v>
      </c>
      <c r="G18" s="30">
        <v>351278</v>
      </c>
      <c r="H18" s="30">
        <v>86211.01</v>
      </c>
      <c r="I18" s="10">
        <f t="shared" si="0"/>
        <v>0.24542103405280147</v>
      </c>
    </row>
    <row r="19" spans="1:9" ht="14.25" customHeight="1" x14ac:dyDescent="0.3">
      <c r="A19" s="29" t="s">
        <v>124</v>
      </c>
      <c r="B19" s="29" t="s">
        <v>124</v>
      </c>
      <c r="C19" s="29" t="s">
        <v>124</v>
      </c>
      <c r="D19" s="29" t="s">
        <v>256</v>
      </c>
      <c r="E19" s="29" t="s">
        <v>229</v>
      </c>
      <c r="F19" s="29" t="s">
        <v>257</v>
      </c>
      <c r="G19" s="30">
        <v>4000</v>
      </c>
      <c r="H19" s="30">
        <v>2130.66</v>
      </c>
      <c r="I19" s="10">
        <f t="shared" si="0"/>
        <v>0.53266499999999994</v>
      </c>
    </row>
    <row r="20" spans="1:9" ht="14.25" customHeight="1" x14ac:dyDescent="0.3">
      <c r="A20" s="29" t="s">
        <v>124</v>
      </c>
      <c r="B20" s="29" t="s">
        <v>124</v>
      </c>
      <c r="C20" s="29" t="s">
        <v>124</v>
      </c>
      <c r="D20" s="29" t="s">
        <v>258</v>
      </c>
      <c r="E20" s="29" t="s">
        <v>229</v>
      </c>
      <c r="F20" s="29" t="s">
        <v>259</v>
      </c>
      <c r="G20" s="30">
        <v>2500</v>
      </c>
      <c r="H20" s="30">
        <v>1100</v>
      </c>
      <c r="I20" s="10">
        <f t="shared" si="0"/>
        <v>0.44</v>
      </c>
    </row>
    <row r="21" spans="1:9" ht="27" customHeight="1" x14ac:dyDescent="0.3">
      <c r="A21" s="3" t="s">
        <v>260</v>
      </c>
      <c r="B21" s="3"/>
      <c r="C21" s="3"/>
      <c r="D21" s="3"/>
      <c r="E21" s="3"/>
      <c r="F21" s="3" t="s">
        <v>261</v>
      </c>
      <c r="G21" s="27">
        <v>3500</v>
      </c>
      <c r="H21" s="27">
        <v>3740.82</v>
      </c>
      <c r="I21" s="5">
        <f t="shared" si="0"/>
        <v>1.0688057142857144</v>
      </c>
    </row>
    <row r="22" spans="1:9" ht="27" customHeight="1" x14ac:dyDescent="0.3">
      <c r="A22" s="7"/>
      <c r="B22" s="7" t="s">
        <v>262</v>
      </c>
      <c r="C22" s="7"/>
      <c r="D22" s="7"/>
      <c r="E22" s="7"/>
      <c r="F22" s="7" t="s">
        <v>263</v>
      </c>
      <c r="G22" s="28">
        <v>3500</v>
      </c>
      <c r="H22" s="28">
        <v>3740.82</v>
      </c>
      <c r="I22" s="10">
        <f t="shared" si="0"/>
        <v>1.0688057142857144</v>
      </c>
    </row>
    <row r="23" spans="1:9" ht="14.25" customHeight="1" x14ac:dyDescent="0.3">
      <c r="A23" s="29" t="s">
        <v>124</v>
      </c>
      <c r="B23" s="29" t="s">
        <v>124</v>
      </c>
      <c r="C23" s="29" t="s">
        <v>124</v>
      </c>
      <c r="D23" s="29" t="s">
        <v>264</v>
      </c>
      <c r="E23" s="29" t="s">
        <v>229</v>
      </c>
      <c r="F23" s="29" t="s">
        <v>265</v>
      </c>
      <c r="G23" s="30">
        <v>0</v>
      </c>
      <c r="H23" s="30">
        <v>1990.8</v>
      </c>
      <c r="I23" s="10">
        <f t="shared" si="0"/>
        <v>0</v>
      </c>
    </row>
    <row r="24" spans="1:9" ht="27" customHeight="1" x14ac:dyDescent="0.3">
      <c r="A24" s="29" t="s">
        <v>124</v>
      </c>
      <c r="B24" s="29" t="s">
        <v>124</v>
      </c>
      <c r="C24" s="29" t="s">
        <v>124</v>
      </c>
      <c r="D24" s="29" t="s">
        <v>266</v>
      </c>
      <c r="E24" s="29" t="s">
        <v>229</v>
      </c>
      <c r="F24" s="29" t="s">
        <v>267</v>
      </c>
      <c r="G24" s="30">
        <v>3500</v>
      </c>
      <c r="H24" s="30">
        <v>1750.02</v>
      </c>
      <c r="I24" s="10">
        <f t="shared" si="0"/>
        <v>0.50000571428571428</v>
      </c>
    </row>
    <row r="25" spans="1:9" ht="27" customHeight="1" x14ac:dyDescent="0.3">
      <c r="A25" s="3" t="s">
        <v>268</v>
      </c>
      <c r="B25" s="3"/>
      <c r="C25" s="3"/>
      <c r="D25" s="3"/>
      <c r="E25" s="3"/>
      <c r="F25" s="3" t="s">
        <v>269</v>
      </c>
      <c r="G25" s="27">
        <v>58884.6</v>
      </c>
      <c r="H25" s="27">
        <v>50612.71</v>
      </c>
      <c r="I25" s="5">
        <f t="shared" si="0"/>
        <v>0.85952371248170145</v>
      </c>
    </row>
    <row r="26" spans="1:9" ht="27" customHeight="1" x14ac:dyDescent="0.3">
      <c r="A26" s="7"/>
      <c r="B26" s="7" t="s">
        <v>270</v>
      </c>
      <c r="C26" s="7"/>
      <c r="D26" s="7"/>
      <c r="E26" s="7"/>
      <c r="F26" s="7" t="s">
        <v>271</v>
      </c>
      <c r="G26" s="28">
        <v>43114.6</v>
      </c>
      <c r="H26" s="28">
        <v>35882.449999999997</v>
      </c>
      <c r="I26" s="10">
        <f t="shared" si="0"/>
        <v>0.83225751833485639</v>
      </c>
    </row>
    <row r="27" spans="1:9" ht="14.25" customHeight="1" x14ac:dyDescent="0.3">
      <c r="A27" s="29" t="s">
        <v>124</v>
      </c>
      <c r="B27" s="29" t="s">
        <v>124</v>
      </c>
      <c r="C27" s="29" t="s">
        <v>124</v>
      </c>
      <c r="D27" s="29" t="s">
        <v>272</v>
      </c>
      <c r="E27" s="29" t="s">
        <v>229</v>
      </c>
      <c r="F27" s="29" t="s">
        <v>273</v>
      </c>
      <c r="G27" s="30">
        <v>0</v>
      </c>
      <c r="H27" s="30">
        <v>4.6500000000000004</v>
      </c>
      <c r="I27" s="10">
        <f t="shared" si="0"/>
        <v>0</v>
      </c>
    </row>
    <row r="28" spans="1:9" ht="39.9" customHeight="1" x14ac:dyDescent="0.3">
      <c r="A28" s="29" t="s">
        <v>124</v>
      </c>
      <c r="B28" s="29" t="s">
        <v>124</v>
      </c>
      <c r="C28" s="29" t="s">
        <v>124</v>
      </c>
      <c r="D28" s="29" t="s">
        <v>228</v>
      </c>
      <c r="E28" s="29" t="s">
        <v>229</v>
      </c>
      <c r="F28" s="29" t="s">
        <v>230</v>
      </c>
      <c r="G28" s="30">
        <v>43114.6</v>
      </c>
      <c r="H28" s="30">
        <v>35877.800000000003</v>
      </c>
      <c r="I28" s="10">
        <f t="shared" si="0"/>
        <v>0.83214966623835096</v>
      </c>
    </row>
    <row r="29" spans="1:9" ht="14.25" customHeight="1" x14ac:dyDescent="0.3">
      <c r="A29" s="7"/>
      <c r="B29" s="7" t="s">
        <v>274</v>
      </c>
      <c r="C29" s="7"/>
      <c r="D29" s="7"/>
      <c r="E29" s="7"/>
      <c r="F29" s="7" t="s">
        <v>275</v>
      </c>
      <c r="G29" s="28">
        <v>0</v>
      </c>
      <c r="H29" s="28">
        <v>168.58</v>
      </c>
      <c r="I29" s="10">
        <f t="shared" si="0"/>
        <v>0</v>
      </c>
    </row>
    <row r="30" spans="1:9" ht="14.25" customHeight="1" x14ac:dyDescent="0.3">
      <c r="A30" s="29" t="s">
        <v>124</v>
      </c>
      <c r="B30" s="29" t="s">
        <v>124</v>
      </c>
      <c r="C30" s="29" t="s">
        <v>124</v>
      </c>
      <c r="D30" s="29" t="s">
        <v>258</v>
      </c>
      <c r="E30" s="29" t="s">
        <v>229</v>
      </c>
      <c r="F30" s="29" t="s">
        <v>259</v>
      </c>
      <c r="G30" s="30">
        <v>0</v>
      </c>
      <c r="H30" s="30">
        <v>168.58</v>
      </c>
      <c r="I30" s="10">
        <f t="shared" si="0"/>
        <v>0</v>
      </c>
    </row>
    <row r="31" spans="1:9" ht="27" customHeight="1" x14ac:dyDescent="0.3">
      <c r="A31" s="7"/>
      <c r="B31" s="7" t="s">
        <v>276</v>
      </c>
      <c r="C31" s="7"/>
      <c r="D31" s="7"/>
      <c r="E31" s="7"/>
      <c r="F31" s="7" t="s">
        <v>277</v>
      </c>
      <c r="G31" s="28">
        <v>15500</v>
      </c>
      <c r="H31" s="28">
        <v>14504.94</v>
      </c>
      <c r="I31" s="10">
        <f t="shared" si="0"/>
        <v>0.93580258064516131</v>
      </c>
    </row>
    <row r="32" spans="1:9" ht="14.25" customHeight="1" x14ac:dyDescent="0.3">
      <c r="A32" s="29" t="s">
        <v>124</v>
      </c>
      <c r="B32" s="29" t="s">
        <v>124</v>
      </c>
      <c r="C32" s="29" t="s">
        <v>124</v>
      </c>
      <c r="D32" s="29" t="s">
        <v>278</v>
      </c>
      <c r="E32" s="29" t="s">
        <v>229</v>
      </c>
      <c r="F32" s="29" t="s">
        <v>279</v>
      </c>
      <c r="G32" s="30">
        <v>3000</v>
      </c>
      <c r="H32" s="30">
        <v>1845.9</v>
      </c>
      <c r="I32" s="10">
        <f t="shared" si="0"/>
        <v>0.61530000000000007</v>
      </c>
    </row>
    <row r="33" spans="1:9" ht="14.25" customHeight="1" x14ac:dyDescent="0.3">
      <c r="A33" s="29" t="s">
        <v>124</v>
      </c>
      <c r="B33" s="29" t="s">
        <v>124</v>
      </c>
      <c r="C33" s="29" t="s">
        <v>124</v>
      </c>
      <c r="D33" s="29" t="s">
        <v>280</v>
      </c>
      <c r="E33" s="29" t="s">
        <v>229</v>
      </c>
      <c r="F33" s="29" t="s">
        <v>281</v>
      </c>
      <c r="G33" s="30">
        <v>12500</v>
      </c>
      <c r="H33" s="30">
        <v>12500</v>
      </c>
      <c r="I33" s="10">
        <f t="shared" si="0"/>
        <v>1</v>
      </c>
    </row>
    <row r="34" spans="1:9" ht="14.25" customHeight="1" x14ac:dyDescent="0.3">
      <c r="A34" s="29" t="s">
        <v>124</v>
      </c>
      <c r="B34" s="29" t="s">
        <v>124</v>
      </c>
      <c r="C34" s="29" t="s">
        <v>124</v>
      </c>
      <c r="D34" s="29" t="s">
        <v>282</v>
      </c>
      <c r="E34" s="29" t="s">
        <v>229</v>
      </c>
      <c r="F34" s="29" t="s">
        <v>283</v>
      </c>
      <c r="G34" s="30">
        <v>0</v>
      </c>
      <c r="H34" s="30">
        <v>159.04</v>
      </c>
      <c r="I34" s="10">
        <f t="shared" ref="I34:I65" si="1">IF($G34=0,0,$H34/$G34)</f>
        <v>0</v>
      </c>
    </row>
    <row r="35" spans="1:9" ht="27" customHeight="1" x14ac:dyDescent="0.3">
      <c r="A35" s="7"/>
      <c r="B35" s="7" t="s">
        <v>284</v>
      </c>
      <c r="C35" s="7"/>
      <c r="D35" s="7"/>
      <c r="E35" s="7"/>
      <c r="F35" s="7" t="s">
        <v>285</v>
      </c>
      <c r="G35" s="28">
        <v>270</v>
      </c>
      <c r="H35" s="28">
        <v>56.74</v>
      </c>
      <c r="I35" s="10">
        <f t="shared" si="1"/>
        <v>0.21014814814814817</v>
      </c>
    </row>
    <row r="36" spans="1:9" ht="14.25" customHeight="1" x14ac:dyDescent="0.3">
      <c r="A36" s="29" t="s">
        <v>124</v>
      </c>
      <c r="B36" s="29" t="s">
        <v>124</v>
      </c>
      <c r="C36" s="29" t="s">
        <v>124</v>
      </c>
      <c r="D36" s="29" t="s">
        <v>256</v>
      </c>
      <c r="E36" s="29" t="s">
        <v>229</v>
      </c>
      <c r="F36" s="29" t="s">
        <v>257</v>
      </c>
      <c r="G36" s="30">
        <v>200</v>
      </c>
      <c r="H36" s="30">
        <v>18.739999999999998</v>
      </c>
      <c r="I36" s="10">
        <f t="shared" si="1"/>
        <v>9.3699999999999992E-2</v>
      </c>
    </row>
    <row r="37" spans="1:9" ht="27" customHeight="1" x14ac:dyDescent="0.3">
      <c r="A37" s="29" t="s">
        <v>124</v>
      </c>
      <c r="B37" s="29" t="s">
        <v>124</v>
      </c>
      <c r="C37" s="29" t="s">
        <v>124</v>
      </c>
      <c r="D37" s="29" t="s">
        <v>282</v>
      </c>
      <c r="E37" s="29" t="s">
        <v>229</v>
      </c>
      <c r="F37" s="29" t="s">
        <v>283</v>
      </c>
      <c r="G37" s="30">
        <v>70</v>
      </c>
      <c r="H37" s="30">
        <v>38</v>
      </c>
      <c r="I37" s="10">
        <f t="shared" si="1"/>
        <v>0.54285714285714282</v>
      </c>
    </row>
    <row r="38" spans="1:9" ht="27" customHeight="1" x14ac:dyDescent="0.3">
      <c r="A38" s="3" t="s">
        <v>286</v>
      </c>
      <c r="B38" s="3"/>
      <c r="C38" s="3"/>
      <c r="D38" s="3"/>
      <c r="E38" s="3"/>
      <c r="F38" s="3" t="s">
        <v>287</v>
      </c>
      <c r="G38" s="27">
        <v>22728</v>
      </c>
      <c r="H38" s="27">
        <v>22170</v>
      </c>
      <c r="I38" s="5">
        <f t="shared" si="1"/>
        <v>0.97544878563885951</v>
      </c>
    </row>
    <row r="39" spans="1:9" ht="14.25" customHeight="1" x14ac:dyDescent="0.3">
      <c r="A39" s="7"/>
      <c r="B39" s="7" t="s">
        <v>288</v>
      </c>
      <c r="C39" s="7"/>
      <c r="D39" s="7"/>
      <c r="E39" s="7"/>
      <c r="F39" s="7" t="s">
        <v>289</v>
      </c>
      <c r="G39" s="28">
        <v>1116</v>
      </c>
      <c r="H39" s="28">
        <v>558</v>
      </c>
      <c r="I39" s="10">
        <f t="shared" si="1"/>
        <v>0.5</v>
      </c>
    </row>
    <row r="40" spans="1:9" ht="39.9" customHeight="1" x14ac:dyDescent="0.3">
      <c r="A40" s="29" t="s">
        <v>124</v>
      </c>
      <c r="B40" s="29" t="s">
        <v>124</v>
      </c>
      <c r="C40" s="29" t="s">
        <v>124</v>
      </c>
      <c r="D40" s="29" t="s">
        <v>228</v>
      </c>
      <c r="E40" s="29" t="s">
        <v>229</v>
      </c>
      <c r="F40" s="29" t="s">
        <v>230</v>
      </c>
      <c r="G40" s="30">
        <v>1116</v>
      </c>
      <c r="H40" s="30">
        <v>558</v>
      </c>
      <c r="I40" s="10">
        <f t="shared" si="1"/>
        <v>0.5</v>
      </c>
    </row>
    <row r="41" spans="1:9" ht="14.25" customHeight="1" x14ac:dyDescent="0.3">
      <c r="A41" s="7"/>
      <c r="B41" s="7" t="s">
        <v>290</v>
      </c>
      <c r="C41" s="7"/>
      <c r="D41" s="7"/>
      <c r="E41" s="7"/>
      <c r="F41" s="7" t="s">
        <v>291</v>
      </c>
      <c r="G41" s="28">
        <v>21612</v>
      </c>
      <c r="H41" s="28">
        <v>21612</v>
      </c>
      <c r="I41" s="10">
        <f t="shared" si="1"/>
        <v>1</v>
      </c>
    </row>
    <row r="42" spans="1:9" ht="39.9" customHeight="1" x14ac:dyDescent="0.3">
      <c r="A42" s="29" t="s">
        <v>124</v>
      </c>
      <c r="B42" s="29" t="s">
        <v>124</v>
      </c>
      <c r="C42" s="29" t="s">
        <v>124</v>
      </c>
      <c r="D42" s="29" t="s">
        <v>228</v>
      </c>
      <c r="E42" s="29" t="s">
        <v>229</v>
      </c>
      <c r="F42" s="29" t="s">
        <v>230</v>
      </c>
      <c r="G42" s="30">
        <v>21612</v>
      </c>
      <c r="H42" s="30">
        <v>21612</v>
      </c>
      <c r="I42" s="10">
        <f t="shared" si="1"/>
        <v>1</v>
      </c>
    </row>
    <row r="43" spans="1:9" ht="27" customHeight="1" x14ac:dyDescent="0.3">
      <c r="A43" s="3" t="s">
        <v>292</v>
      </c>
      <c r="B43" s="3"/>
      <c r="C43" s="3"/>
      <c r="D43" s="3"/>
      <c r="E43" s="3"/>
      <c r="F43" s="3" t="s">
        <v>293</v>
      </c>
      <c r="G43" s="27">
        <v>6352421</v>
      </c>
      <c r="H43" s="27">
        <v>3142463.65</v>
      </c>
      <c r="I43" s="5">
        <f t="shared" si="1"/>
        <v>0.49468756085278354</v>
      </c>
    </row>
    <row r="44" spans="1:9" ht="14.25" customHeight="1" x14ac:dyDescent="0.3">
      <c r="A44" s="7"/>
      <c r="B44" s="7" t="s">
        <v>294</v>
      </c>
      <c r="C44" s="7"/>
      <c r="D44" s="7"/>
      <c r="E44" s="7"/>
      <c r="F44" s="7" t="s">
        <v>295</v>
      </c>
      <c r="G44" s="28">
        <v>2000</v>
      </c>
      <c r="H44" s="28">
        <v>82.74</v>
      </c>
      <c r="I44" s="10">
        <f t="shared" si="1"/>
        <v>4.1369999999999997E-2</v>
      </c>
    </row>
    <row r="45" spans="1:9" ht="27" customHeight="1" x14ac:dyDescent="0.3">
      <c r="A45" s="29" t="s">
        <v>124</v>
      </c>
      <c r="B45" s="29" t="s">
        <v>124</v>
      </c>
      <c r="C45" s="29" t="s">
        <v>124</v>
      </c>
      <c r="D45" s="29" t="s">
        <v>296</v>
      </c>
      <c r="E45" s="29" t="s">
        <v>229</v>
      </c>
      <c r="F45" s="29" t="s">
        <v>297</v>
      </c>
      <c r="G45" s="30">
        <v>2000</v>
      </c>
      <c r="H45" s="30">
        <v>82.74</v>
      </c>
      <c r="I45" s="10">
        <f t="shared" si="1"/>
        <v>4.1369999999999997E-2</v>
      </c>
    </row>
    <row r="46" spans="1:9" ht="39.9" customHeight="1" x14ac:dyDescent="0.3">
      <c r="A46" s="7"/>
      <c r="B46" s="7" t="s">
        <v>298</v>
      </c>
      <c r="C46" s="7"/>
      <c r="D46" s="7"/>
      <c r="E46" s="7"/>
      <c r="F46" s="7" t="s">
        <v>299</v>
      </c>
      <c r="G46" s="28">
        <v>1310062</v>
      </c>
      <c r="H46" s="28">
        <v>655535.15</v>
      </c>
      <c r="I46" s="10">
        <f t="shared" si="1"/>
        <v>0.50038482911495796</v>
      </c>
    </row>
    <row r="47" spans="1:9" ht="27" customHeight="1" x14ac:dyDescent="0.3">
      <c r="A47" s="29" t="s">
        <v>124</v>
      </c>
      <c r="B47" s="29" t="s">
        <v>124</v>
      </c>
      <c r="C47" s="29" t="s">
        <v>124</v>
      </c>
      <c r="D47" s="29" t="s">
        <v>300</v>
      </c>
      <c r="E47" s="29" t="s">
        <v>229</v>
      </c>
      <c r="F47" s="29" t="s">
        <v>301</v>
      </c>
      <c r="G47" s="30">
        <v>735000</v>
      </c>
      <c r="H47" s="30">
        <v>377429</v>
      </c>
      <c r="I47" s="10">
        <f t="shared" si="1"/>
        <v>0.51350884353741499</v>
      </c>
    </row>
    <row r="48" spans="1:9" ht="27" customHeight="1" x14ac:dyDescent="0.3">
      <c r="A48" s="29" t="s">
        <v>124</v>
      </c>
      <c r="B48" s="29" t="s">
        <v>124</v>
      </c>
      <c r="C48" s="29" t="s">
        <v>124</v>
      </c>
      <c r="D48" s="29" t="s">
        <v>302</v>
      </c>
      <c r="E48" s="29" t="s">
        <v>229</v>
      </c>
      <c r="F48" s="29" t="s">
        <v>303</v>
      </c>
      <c r="G48" s="30">
        <v>378370</v>
      </c>
      <c r="H48" s="30">
        <v>174148.75</v>
      </c>
      <c r="I48" s="10">
        <f t="shared" si="1"/>
        <v>0.46026045933874249</v>
      </c>
    </row>
    <row r="49" spans="1:9" ht="27" customHeight="1" x14ac:dyDescent="0.3">
      <c r="A49" s="29" t="s">
        <v>124</v>
      </c>
      <c r="B49" s="29" t="s">
        <v>124</v>
      </c>
      <c r="C49" s="29" t="s">
        <v>124</v>
      </c>
      <c r="D49" s="29" t="s">
        <v>304</v>
      </c>
      <c r="E49" s="29" t="s">
        <v>229</v>
      </c>
      <c r="F49" s="29" t="s">
        <v>305</v>
      </c>
      <c r="G49" s="30">
        <v>172299</v>
      </c>
      <c r="H49" s="30">
        <v>87041</v>
      </c>
      <c r="I49" s="10">
        <f t="shared" si="1"/>
        <v>0.50517414494570489</v>
      </c>
    </row>
    <row r="50" spans="1:9" ht="27" customHeight="1" x14ac:dyDescent="0.3">
      <c r="A50" s="29" t="s">
        <v>124</v>
      </c>
      <c r="B50" s="29" t="s">
        <v>124</v>
      </c>
      <c r="C50" s="29" t="s">
        <v>124</v>
      </c>
      <c r="D50" s="29" t="s">
        <v>306</v>
      </c>
      <c r="E50" s="29" t="s">
        <v>229</v>
      </c>
      <c r="F50" s="29" t="s">
        <v>307</v>
      </c>
      <c r="G50" s="30">
        <v>13193</v>
      </c>
      <c r="H50" s="30">
        <v>6596</v>
      </c>
      <c r="I50" s="10">
        <f t="shared" si="1"/>
        <v>0.49996210111422723</v>
      </c>
    </row>
    <row r="51" spans="1:9" ht="27" customHeight="1" x14ac:dyDescent="0.3">
      <c r="A51" s="29" t="s">
        <v>124</v>
      </c>
      <c r="B51" s="29" t="s">
        <v>124</v>
      </c>
      <c r="C51" s="29" t="s">
        <v>124</v>
      </c>
      <c r="D51" s="29" t="s">
        <v>308</v>
      </c>
      <c r="E51" s="29" t="s">
        <v>229</v>
      </c>
      <c r="F51" s="29" t="s">
        <v>309</v>
      </c>
      <c r="G51" s="30">
        <v>9800</v>
      </c>
      <c r="H51" s="30">
        <v>9893</v>
      </c>
      <c r="I51" s="10">
        <f t="shared" si="1"/>
        <v>1.0094897959183673</v>
      </c>
    </row>
    <row r="52" spans="1:9" ht="14.25" customHeight="1" x14ac:dyDescent="0.3">
      <c r="A52" s="29" t="s">
        <v>124</v>
      </c>
      <c r="B52" s="29" t="s">
        <v>124</v>
      </c>
      <c r="C52" s="29" t="s">
        <v>124</v>
      </c>
      <c r="D52" s="29" t="s">
        <v>250</v>
      </c>
      <c r="E52" s="29" t="s">
        <v>229</v>
      </c>
      <c r="F52" s="29" t="s">
        <v>251</v>
      </c>
      <c r="G52" s="30">
        <v>0</v>
      </c>
      <c r="H52" s="30">
        <v>34.799999999999997</v>
      </c>
      <c r="I52" s="10">
        <f t="shared" si="1"/>
        <v>0</v>
      </c>
    </row>
    <row r="53" spans="1:9" ht="27" customHeight="1" x14ac:dyDescent="0.3">
      <c r="A53" s="29" t="s">
        <v>124</v>
      </c>
      <c r="B53" s="29" t="s">
        <v>124</v>
      </c>
      <c r="C53" s="29" t="s">
        <v>124</v>
      </c>
      <c r="D53" s="29" t="s">
        <v>310</v>
      </c>
      <c r="E53" s="29" t="s">
        <v>229</v>
      </c>
      <c r="F53" s="29" t="s">
        <v>311</v>
      </c>
      <c r="G53" s="30">
        <v>1400</v>
      </c>
      <c r="H53" s="30">
        <v>392.6</v>
      </c>
      <c r="I53" s="10">
        <f t="shared" si="1"/>
        <v>0.28042857142857147</v>
      </c>
    </row>
    <row r="54" spans="1:9" ht="39.9" customHeight="1" x14ac:dyDescent="0.3">
      <c r="A54" s="7"/>
      <c r="B54" s="7" t="s">
        <v>312</v>
      </c>
      <c r="C54" s="7"/>
      <c r="D54" s="7"/>
      <c r="E54" s="7"/>
      <c r="F54" s="7" t="s">
        <v>313</v>
      </c>
      <c r="G54" s="28">
        <v>2012213</v>
      </c>
      <c r="H54" s="28">
        <v>1167814</v>
      </c>
      <c r="I54" s="10">
        <f t="shared" si="1"/>
        <v>0.58036301325953066</v>
      </c>
    </row>
    <row r="55" spans="1:9" ht="27" customHeight="1" x14ac:dyDescent="0.3">
      <c r="A55" s="29" t="s">
        <v>124</v>
      </c>
      <c r="B55" s="29" t="s">
        <v>124</v>
      </c>
      <c r="C55" s="29" t="s">
        <v>124</v>
      </c>
      <c r="D55" s="29" t="s">
        <v>300</v>
      </c>
      <c r="E55" s="29" t="s">
        <v>229</v>
      </c>
      <c r="F55" s="29" t="s">
        <v>301</v>
      </c>
      <c r="G55" s="30">
        <v>828973</v>
      </c>
      <c r="H55" s="30">
        <v>489374.89</v>
      </c>
      <c r="I55" s="10">
        <f t="shared" si="1"/>
        <v>0.59033875650956069</v>
      </c>
    </row>
    <row r="56" spans="1:9" ht="27" customHeight="1" x14ac:dyDescent="0.3">
      <c r="A56" s="29" t="s">
        <v>124</v>
      </c>
      <c r="B56" s="29" t="s">
        <v>124</v>
      </c>
      <c r="C56" s="29" t="s">
        <v>124</v>
      </c>
      <c r="D56" s="29" t="s">
        <v>302</v>
      </c>
      <c r="E56" s="29" t="s">
        <v>229</v>
      </c>
      <c r="F56" s="29" t="s">
        <v>303</v>
      </c>
      <c r="G56" s="30">
        <v>1005058</v>
      </c>
      <c r="H56" s="30">
        <v>504291.63</v>
      </c>
      <c r="I56" s="10">
        <f t="shared" si="1"/>
        <v>0.50175375948452727</v>
      </c>
    </row>
    <row r="57" spans="1:9" ht="27" customHeight="1" x14ac:dyDescent="0.3">
      <c r="A57" s="29" t="s">
        <v>124</v>
      </c>
      <c r="B57" s="29" t="s">
        <v>124</v>
      </c>
      <c r="C57" s="29" t="s">
        <v>124</v>
      </c>
      <c r="D57" s="29" t="s">
        <v>304</v>
      </c>
      <c r="E57" s="29" t="s">
        <v>229</v>
      </c>
      <c r="F57" s="29" t="s">
        <v>305</v>
      </c>
      <c r="G57" s="30">
        <v>5171</v>
      </c>
      <c r="H57" s="30">
        <v>2796.3</v>
      </c>
      <c r="I57" s="10">
        <f t="shared" si="1"/>
        <v>0.54076580932121454</v>
      </c>
    </row>
    <row r="58" spans="1:9" ht="27" customHeight="1" x14ac:dyDescent="0.3">
      <c r="A58" s="29" t="s">
        <v>124</v>
      </c>
      <c r="B58" s="29" t="s">
        <v>124</v>
      </c>
      <c r="C58" s="29" t="s">
        <v>124</v>
      </c>
      <c r="D58" s="29" t="s">
        <v>306</v>
      </c>
      <c r="E58" s="29" t="s">
        <v>229</v>
      </c>
      <c r="F58" s="29" t="s">
        <v>307</v>
      </c>
      <c r="G58" s="30">
        <v>127511</v>
      </c>
      <c r="H58" s="30">
        <v>91867.07</v>
      </c>
      <c r="I58" s="10">
        <f t="shared" si="1"/>
        <v>0.72046388154747443</v>
      </c>
    </row>
    <row r="59" spans="1:9" ht="14.25" customHeight="1" x14ac:dyDescent="0.3">
      <c r="A59" s="29" t="s">
        <v>124</v>
      </c>
      <c r="B59" s="29" t="s">
        <v>124</v>
      </c>
      <c r="C59" s="29" t="s">
        <v>124</v>
      </c>
      <c r="D59" s="29" t="s">
        <v>314</v>
      </c>
      <c r="E59" s="29" t="s">
        <v>229</v>
      </c>
      <c r="F59" s="29" t="s">
        <v>315</v>
      </c>
      <c r="G59" s="30">
        <v>0</v>
      </c>
      <c r="H59" s="30">
        <v>2598.69</v>
      </c>
      <c r="I59" s="10">
        <f t="shared" si="1"/>
        <v>0</v>
      </c>
    </row>
    <row r="60" spans="1:9" ht="14.25" customHeight="1" x14ac:dyDescent="0.3">
      <c r="A60" s="29" t="s">
        <v>124</v>
      </c>
      <c r="B60" s="29" t="s">
        <v>124</v>
      </c>
      <c r="C60" s="29" t="s">
        <v>124</v>
      </c>
      <c r="D60" s="29" t="s">
        <v>316</v>
      </c>
      <c r="E60" s="29" t="s">
        <v>229</v>
      </c>
      <c r="F60" s="29" t="s">
        <v>317</v>
      </c>
      <c r="G60" s="30">
        <v>1500</v>
      </c>
      <c r="H60" s="30">
        <v>162</v>
      </c>
      <c r="I60" s="10">
        <f t="shared" si="1"/>
        <v>0.108</v>
      </c>
    </row>
    <row r="61" spans="1:9" ht="27" customHeight="1" x14ac:dyDescent="0.3">
      <c r="A61" s="29" t="s">
        <v>124</v>
      </c>
      <c r="B61" s="29" t="s">
        <v>124</v>
      </c>
      <c r="C61" s="29" t="s">
        <v>124</v>
      </c>
      <c r="D61" s="29" t="s">
        <v>308</v>
      </c>
      <c r="E61" s="29" t="s">
        <v>229</v>
      </c>
      <c r="F61" s="29" t="s">
        <v>309</v>
      </c>
      <c r="G61" s="30">
        <v>36000</v>
      </c>
      <c r="H61" s="30">
        <v>64022.62</v>
      </c>
      <c r="I61" s="10">
        <f t="shared" si="1"/>
        <v>1.7784061111111111</v>
      </c>
    </row>
    <row r="62" spans="1:9" ht="14.25" customHeight="1" x14ac:dyDescent="0.3">
      <c r="A62" s="29" t="s">
        <v>124</v>
      </c>
      <c r="B62" s="29" t="s">
        <v>124</v>
      </c>
      <c r="C62" s="29" t="s">
        <v>124</v>
      </c>
      <c r="D62" s="29" t="s">
        <v>250</v>
      </c>
      <c r="E62" s="29" t="s">
        <v>229</v>
      </c>
      <c r="F62" s="29" t="s">
        <v>251</v>
      </c>
      <c r="G62" s="30">
        <v>0</v>
      </c>
      <c r="H62" s="30">
        <v>2006.8</v>
      </c>
      <c r="I62" s="10">
        <f t="shared" si="1"/>
        <v>0</v>
      </c>
    </row>
    <row r="63" spans="1:9" ht="14.25" customHeight="1" x14ac:dyDescent="0.3">
      <c r="A63" s="29" t="s">
        <v>124</v>
      </c>
      <c r="B63" s="29" t="s">
        <v>124</v>
      </c>
      <c r="C63" s="29" t="s">
        <v>124</v>
      </c>
      <c r="D63" s="29" t="s">
        <v>310</v>
      </c>
      <c r="E63" s="29" t="s">
        <v>229</v>
      </c>
      <c r="F63" s="29" t="s">
        <v>311</v>
      </c>
      <c r="G63" s="30">
        <v>8000</v>
      </c>
      <c r="H63" s="30">
        <v>10694</v>
      </c>
      <c r="I63" s="10">
        <f t="shared" si="1"/>
        <v>1.3367500000000001</v>
      </c>
    </row>
    <row r="64" spans="1:9" ht="27" customHeight="1" x14ac:dyDescent="0.3">
      <c r="A64" s="7"/>
      <c r="B64" s="7" t="s">
        <v>318</v>
      </c>
      <c r="C64" s="7"/>
      <c r="D64" s="7"/>
      <c r="E64" s="7"/>
      <c r="F64" s="7" t="s">
        <v>319</v>
      </c>
      <c r="G64" s="28">
        <v>202500</v>
      </c>
      <c r="H64" s="28">
        <v>125471.01</v>
      </c>
      <c r="I64" s="10">
        <f t="shared" si="1"/>
        <v>0.6196099259259259</v>
      </c>
    </row>
    <row r="65" spans="1:9" ht="27" customHeight="1" x14ac:dyDescent="0.3">
      <c r="A65" s="29" t="s">
        <v>124</v>
      </c>
      <c r="B65" s="29" t="s">
        <v>124</v>
      </c>
      <c r="C65" s="29" t="s">
        <v>124</v>
      </c>
      <c r="D65" s="29" t="s">
        <v>320</v>
      </c>
      <c r="E65" s="29" t="s">
        <v>229</v>
      </c>
      <c r="F65" s="29" t="s">
        <v>321</v>
      </c>
      <c r="G65" s="30">
        <v>18000</v>
      </c>
      <c r="H65" s="30">
        <v>8275.4</v>
      </c>
      <c r="I65" s="10">
        <f t="shared" si="1"/>
        <v>0.4597444444444444</v>
      </c>
    </row>
    <row r="66" spans="1:9" ht="14.25" customHeight="1" x14ac:dyDescent="0.3">
      <c r="A66" s="29" t="s">
        <v>124</v>
      </c>
      <c r="B66" s="29" t="s">
        <v>124</v>
      </c>
      <c r="C66" s="29" t="s">
        <v>124</v>
      </c>
      <c r="D66" s="29" t="s">
        <v>322</v>
      </c>
      <c r="E66" s="29" t="s">
        <v>229</v>
      </c>
      <c r="F66" s="29" t="s">
        <v>323</v>
      </c>
      <c r="G66" s="30">
        <v>90000</v>
      </c>
      <c r="H66" s="30">
        <v>37798.199999999997</v>
      </c>
      <c r="I66" s="10">
        <f t="shared" ref="I66:I97" si="2">IF($G66=0,0,$H66/$G66)</f>
        <v>0.41997999999999996</v>
      </c>
    </row>
    <row r="67" spans="1:9" ht="27" customHeight="1" x14ac:dyDescent="0.3">
      <c r="A67" s="29" t="s">
        <v>124</v>
      </c>
      <c r="B67" s="29" t="s">
        <v>124</v>
      </c>
      <c r="C67" s="29" t="s">
        <v>124</v>
      </c>
      <c r="D67" s="29" t="s">
        <v>324</v>
      </c>
      <c r="E67" s="29" t="s">
        <v>229</v>
      </c>
      <c r="F67" s="29" t="s">
        <v>325</v>
      </c>
      <c r="G67" s="30">
        <v>91000</v>
      </c>
      <c r="H67" s="30">
        <v>75509.78</v>
      </c>
      <c r="I67" s="10">
        <f t="shared" si="2"/>
        <v>0.82977780219780217</v>
      </c>
    </row>
    <row r="68" spans="1:9" ht="27" customHeight="1" x14ac:dyDescent="0.3">
      <c r="A68" s="29" t="s">
        <v>124</v>
      </c>
      <c r="B68" s="29" t="s">
        <v>124</v>
      </c>
      <c r="C68" s="29" t="s">
        <v>124</v>
      </c>
      <c r="D68" s="29" t="s">
        <v>326</v>
      </c>
      <c r="E68" s="29" t="s">
        <v>229</v>
      </c>
      <c r="F68" s="29" t="s">
        <v>327</v>
      </c>
      <c r="G68" s="30">
        <v>2500</v>
      </c>
      <c r="H68" s="30">
        <v>3887.63</v>
      </c>
      <c r="I68" s="10">
        <f t="shared" si="2"/>
        <v>1.5550520000000001</v>
      </c>
    </row>
    <row r="69" spans="1:9" ht="14.25" customHeight="1" x14ac:dyDescent="0.3">
      <c r="A69" s="29" t="s">
        <v>124</v>
      </c>
      <c r="B69" s="29" t="s">
        <v>124</v>
      </c>
      <c r="C69" s="29" t="s">
        <v>124</v>
      </c>
      <c r="D69" s="29" t="s">
        <v>272</v>
      </c>
      <c r="E69" s="29" t="s">
        <v>229</v>
      </c>
      <c r="F69" s="29" t="s">
        <v>273</v>
      </c>
      <c r="G69" s="30">
        <v>1000</v>
      </c>
      <c r="H69" s="30">
        <v>0</v>
      </c>
      <c r="I69" s="10">
        <f t="shared" si="2"/>
        <v>0</v>
      </c>
    </row>
    <row r="70" spans="1:9" ht="27" customHeight="1" x14ac:dyDescent="0.3">
      <c r="A70" s="7"/>
      <c r="B70" s="7" t="s">
        <v>328</v>
      </c>
      <c r="C70" s="7"/>
      <c r="D70" s="7"/>
      <c r="E70" s="7"/>
      <c r="F70" s="7" t="s">
        <v>329</v>
      </c>
      <c r="G70" s="28">
        <v>2825646</v>
      </c>
      <c r="H70" s="28">
        <v>1193560.75</v>
      </c>
      <c r="I70" s="10">
        <f t="shared" si="2"/>
        <v>0.42240278860126146</v>
      </c>
    </row>
    <row r="71" spans="1:9" ht="27" customHeight="1" x14ac:dyDescent="0.3">
      <c r="A71" s="29" t="s">
        <v>124</v>
      </c>
      <c r="B71" s="29" t="s">
        <v>124</v>
      </c>
      <c r="C71" s="29" t="s">
        <v>124</v>
      </c>
      <c r="D71" s="29" t="s">
        <v>330</v>
      </c>
      <c r="E71" s="29" t="s">
        <v>229</v>
      </c>
      <c r="F71" s="29" t="s">
        <v>295</v>
      </c>
      <c r="G71" s="30">
        <v>2725646</v>
      </c>
      <c r="H71" s="30">
        <v>1165729</v>
      </c>
      <c r="I71" s="10">
        <f t="shared" si="2"/>
        <v>0.42768906893998709</v>
      </c>
    </row>
    <row r="72" spans="1:9" ht="14.25" customHeight="1" x14ac:dyDescent="0.3">
      <c r="A72" s="29" t="s">
        <v>124</v>
      </c>
      <c r="B72" s="29" t="s">
        <v>124</v>
      </c>
      <c r="C72" s="29" t="s">
        <v>124</v>
      </c>
      <c r="D72" s="29" t="s">
        <v>331</v>
      </c>
      <c r="E72" s="29" t="s">
        <v>229</v>
      </c>
      <c r="F72" s="29" t="s">
        <v>332</v>
      </c>
      <c r="G72" s="30">
        <v>100000</v>
      </c>
      <c r="H72" s="30">
        <v>27831.75</v>
      </c>
      <c r="I72" s="10">
        <f t="shared" si="2"/>
        <v>0.2783175</v>
      </c>
    </row>
    <row r="73" spans="1:9" ht="27" customHeight="1" x14ac:dyDescent="0.3">
      <c r="A73" s="3" t="s">
        <v>333</v>
      </c>
      <c r="B73" s="3"/>
      <c r="C73" s="3"/>
      <c r="D73" s="3"/>
      <c r="E73" s="3"/>
      <c r="F73" s="3" t="s">
        <v>334</v>
      </c>
      <c r="G73" s="27">
        <v>9199355</v>
      </c>
      <c r="H73" s="27">
        <v>5170197.57</v>
      </c>
      <c r="I73" s="5">
        <f t="shared" si="2"/>
        <v>0.56201739904591141</v>
      </c>
    </row>
    <row r="74" spans="1:9" ht="27" customHeight="1" x14ac:dyDescent="0.3">
      <c r="A74" s="7"/>
      <c r="B74" s="7" t="s">
        <v>335</v>
      </c>
      <c r="C74" s="7"/>
      <c r="D74" s="7"/>
      <c r="E74" s="7"/>
      <c r="F74" s="7" t="s">
        <v>336</v>
      </c>
      <c r="G74" s="28">
        <v>4741193</v>
      </c>
      <c r="H74" s="28">
        <v>2917656</v>
      </c>
      <c r="I74" s="10">
        <f t="shared" si="2"/>
        <v>0.61538435579399531</v>
      </c>
    </row>
    <row r="75" spans="1:9" ht="27" customHeight="1" x14ac:dyDescent="0.3">
      <c r="A75" s="29" t="s">
        <v>124</v>
      </c>
      <c r="B75" s="29" t="s">
        <v>124</v>
      </c>
      <c r="C75" s="29" t="s">
        <v>124</v>
      </c>
      <c r="D75" s="29" t="s">
        <v>337</v>
      </c>
      <c r="E75" s="29" t="s">
        <v>229</v>
      </c>
      <c r="F75" s="29" t="s">
        <v>338</v>
      </c>
      <c r="G75" s="30">
        <v>4741193</v>
      </c>
      <c r="H75" s="30">
        <v>2917656</v>
      </c>
      <c r="I75" s="10">
        <f t="shared" si="2"/>
        <v>0.61538435579399531</v>
      </c>
    </row>
    <row r="76" spans="1:9" ht="27" customHeight="1" x14ac:dyDescent="0.3">
      <c r="A76" s="7"/>
      <c r="B76" s="7" t="s">
        <v>339</v>
      </c>
      <c r="C76" s="7"/>
      <c r="D76" s="7"/>
      <c r="E76" s="7"/>
      <c r="F76" s="7" t="s">
        <v>340</v>
      </c>
      <c r="G76" s="28">
        <v>4238326</v>
      </c>
      <c r="H76" s="28">
        <v>2119164</v>
      </c>
      <c r="I76" s="10">
        <f t="shared" si="2"/>
        <v>0.50000023594220921</v>
      </c>
    </row>
    <row r="77" spans="1:9" ht="27" customHeight="1" x14ac:dyDescent="0.3">
      <c r="A77" s="29" t="s">
        <v>124</v>
      </c>
      <c r="B77" s="29" t="s">
        <v>124</v>
      </c>
      <c r="C77" s="29" t="s">
        <v>124</v>
      </c>
      <c r="D77" s="29" t="s">
        <v>337</v>
      </c>
      <c r="E77" s="29" t="s">
        <v>229</v>
      </c>
      <c r="F77" s="29" t="s">
        <v>338</v>
      </c>
      <c r="G77" s="30">
        <v>4238326</v>
      </c>
      <c r="H77" s="30">
        <v>2119164</v>
      </c>
      <c r="I77" s="10">
        <f t="shared" si="2"/>
        <v>0.50000023594220921</v>
      </c>
    </row>
    <row r="78" spans="1:9" ht="27" customHeight="1" x14ac:dyDescent="0.3">
      <c r="A78" s="7"/>
      <c r="B78" s="7" t="s">
        <v>341</v>
      </c>
      <c r="C78" s="7"/>
      <c r="D78" s="7"/>
      <c r="E78" s="7"/>
      <c r="F78" s="7" t="s">
        <v>342</v>
      </c>
      <c r="G78" s="28">
        <v>165800</v>
      </c>
      <c r="H78" s="28">
        <v>106359.57</v>
      </c>
      <c r="I78" s="10">
        <f t="shared" si="2"/>
        <v>0.64149318455971049</v>
      </c>
    </row>
    <row r="79" spans="1:9" ht="14.25" customHeight="1" x14ac:dyDescent="0.3">
      <c r="A79" s="29" t="s">
        <v>124</v>
      </c>
      <c r="B79" s="29" t="s">
        <v>124</v>
      </c>
      <c r="C79" s="29" t="s">
        <v>124</v>
      </c>
      <c r="D79" s="29" t="s">
        <v>256</v>
      </c>
      <c r="E79" s="29" t="s">
        <v>229</v>
      </c>
      <c r="F79" s="29" t="s">
        <v>257</v>
      </c>
      <c r="G79" s="30">
        <v>10000</v>
      </c>
      <c r="H79" s="30">
        <v>4147.1000000000004</v>
      </c>
      <c r="I79" s="10">
        <f t="shared" si="2"/>
        <v>0.41471000000000002</v>
      </c>
    </row>
    <row r="80" spans="1:9" ht="27" customHeight="1" x14ac:dyDescent="0.3">
      <c r="A80" s="29" t="s">
        <v>124</v>
      </c>
      <c r="B80" s="29" t="s">
        <v>124</v>
      </c>
      <c r="C80" s="29" t="s">
        <v>124</v>
      </c>
      <c r="D80" s="29" t="s">
        <v>258</v>
      </c>
      <c r="E80" s="29" t="s">
        <v>229</v>
      </c>
      <c r="F80" s="29" t="s">
        <v>259</v>
      </c>
      <c r="G80" s="30">
        <v>101800</v>
      </c>
      <c r="H80" s="30">
        <v>102057.35</v>
      </c>
      <c r="I80" s="10">
        <f t="shared" si="2"/>
        <v>1.002527996070727</v>
      </c>
    </row>
    <row r="81" spans="1:9" ht="14.25" customHeight="1" x14ac:dyDescent="0.3">
      <c r="A81" s="29" t="s">
        <v>124</v>
      </c>
      <c r="B81" s="29" t="s">
        <v>124</v>
      </c>
      <c r="C81" s="29" t="s">
        <v>124</v>
      </c>
      <c r="D81" s="29" t="s">
        <v>282</v>
      </c>
      <c r="E81" s="29" t="s">
        <v>229</v>
      </c>
      <c r="F81" s="29" t="s">
        <v>283</v>
      </c>
      <c r="G81" s="30">
        <v>0</v>
      </c>
      <c r="H81" s="30">
        <v>155.12</v>
      </c>
      <c r="I81" s="10">
        <f t="shared" si="2"/>
        <v>0</v>
      </c>
    </row>
    <row r="82" spans="1:9" ht="27" customHeight="1" x14ac:dyDescent="0.3">
      <c r="A82" s="29" t="s">
        <v>124</v>
      </c>
      <c r="B82" s="29" t="s">
        <v>124</v>
      </c>
      <c r="C82" s="29" t="s">
        <v>124</v>
      </c>
      <c r="D82" s="29" t="s">
        <v>343</v>
      </c>
      <c r="E82" s="29" t="s">
        <v>229</v>
      </c>
      <c r="F82" s="29" t="s">
        <v>344</v>
      </c>
      <c r="G82" s="30">
        <v>14000</v>
      </c>
      <c r="H82" s="30">
        <v>0</v>
      </c>
      <c r="I82" s="10">
        <f t="shared" si="2"/>
        <v>0</v>
      </c>
    </row>
    <row r="83" spans="1:9" ht="27" customHeight="1" x14ac:dyDescent="0.3">
      <c r="A83" s="29" t="s">
        <v>124</v>
      </c>
      <c r="B83" s="29" t="s">
        <v>124</v>
      </c>
      <c r="C83" s="29" t="s">
        <v>124</v>
      </c>
      <c r="D83" s="29" t="s">
        <v>345</v>
      </c>
      <c r="E83" s="29" t="s">
        <v>229</v>
      </c>
      <c r="F83" s="29" t="s">
        <v>346</v>
      </c>
      <c r="G83" s="30">
        <v>40000</v>
      </c>
      <c r="H83" s="30">
        <v>0</v>
      </c>
      <c r="I83" s="10">
        <f t="shared" si="2"/>
        <v>0</v>
      </c>
    </row>
    <row r="84" spans="1:9" ht="14.25" customHeight="1" x14ac:dyDescent="0.3">
      <c r="A84" s="7"/>
      <c r="B84" s="7" t="s">
        <v>347</v>
      </c>
      <c r="C84" s="7"/>
      <c r="D84" s="7"/>
      <c r="E84" s="7"/>
      <c r="F84" s="7" t="s">
        <v>348</v>
      </c>
      <c r="G84" s="28">
        <v>54036</v>
      </c>
      <c r="H84" s="28">
        <v>27018</v>
      </c>
      <c r="I84" s="10">
        <f t="shared" si="2"/>
        <v>0.5</v>
      </c>
    </row>
    <row r="85" spans="1:9" ht="14.25" customHeight="1" x14ac:dyDescent="0.3">
      <c r="A85" s="29" t="s">
        <v>124</v>
      </c>
      <c r="B85" s="29" t="s">
        <v>124</v>
      </c>
      <c r="C85" s="29" t="s">
        <v>124</v>
      </c>
      <c r="D85" s="29" t="s">
        <v>337</v>
      </c>
      <c r="E85" s="29" t="s">
        <v>229</v>
      </c>
      <c r="F85" s="29" t="s">
        <v>338</v>
      </c>
      <c r="G85" s="30">
        <v>54036</v>
      </c>
      <c r="H85" s="30">
        <v>27018</v>
      </c>
      <c r="I85" s="10">
        <f t="shared" si="2"/>
        <v>0.5</v>
      </c>
    </row>
    <row r="86" spans="1:9" ht="27" customHeight="1" x14ac:dyDescent="0.3">
      <c r="A86" s="3" t="s">
        <v>349</v>
      </c>
      <c r="B86" s="3"/>
      <c r="C86" s="3"/>
      <c r="D86" s="3"/>
      <c r="E86" s="3"/>
      <c r="F86" s="3" t="s">
        <v>350</v>
      </c>
      <c r="G86" s="27">
        <v>1289536.8400000001</v>
      </c>
      <c r="H86" s="27">
        <v>739762.26</v>
      </c>
      <c r="I86" s="5">
        <f t="shared" si="2"/>
        <v>0.57366508427940688</v>
      </c>
    </row>
    <row r="87" spans="1:9" ht="27" customHeight="1" x14ac:dyDescent="0.3">
      <c r="A87" s="7"/>
      <c r="B87" s="7" t="s">
        <v>351</v>
      </c>
      <c r="C87" s="7"/>
      <c r="D87" s="7"/>
      <c r="E87" s="7"/>
      <c r="F87" s="7" t="s">
        <v>352</v>
      </c>
      <c r="G87" s="28">
        <v>1073377.8400000001</v>
      </c>
      <c r="H87" s="28">
        <v>647436.68000000005</v>
      </c>
      <c r="I87" s="10">
        <f t="shared" si="2"/>
        <v>0.60317686454193986</v>
      </c>
    </row>
    <row r="88" spans="1:9" ht="14.25" customHeight="1" x14ac:dyDescent="0.3">
      <c r="A88" s="29" t="s">
        <v>124</v>
      </c>
      <c r="B88" s="29" t="s">
        <v>124</v>
      </c>
      <c r="C88" s="29" t="s">
        <v>124</v>
      </c>
      <c r="D88" s="29" t="s">
        <v>272</v>
      </c>
      <c r="E88" s="29" t="s">
        <v>229</v>
      </c>
      <c r="F88" s="29" t="s">
        <v>273</v>
      </c>
      <c r="G88" s="30">
        <v>0</v>
      </c>
      <c r="H88" s="30">
        <v>9</v>
      </c>
      <c r="I88" s="10">
        <f t="shared" si="2"/>
        <v>0</v>
      </c>
    </row>
    <row r="89" spans="1:9" ht="39.9" customHeight="1" x14ac:dyDescent="0.3">
      <c r="A89" s="29" t="s">
        <v>124</v>
      </c>
      <c r="B89" s="29" t="s">
        <v>124</v>
      </c>
      <c r="C89" s="29" t="s">
        <v>124</v>
      </c>
      <c r="D89" s="29" t="s">
        <v>234</v>
      </c>
      <c r="E89" s="29" t="s">
        <v>229</v>
      </c>
      <c r="F89" s="29" t="s">
        <v>235</v>
      </c>
      <c r="G89" s="30">
        <v>0</v>
      </c>
      <c r="H89" s="30">
        <v>223.65</v>
      </c>
      <c r="I89" s="10">
        <f t="shared" si="2"/>
        <v>0</v>
      </c>
    </row>
    <row r="90" spans="1:9" ht="27" customHeight="1" x14ac:dyDescent="0.3">
      <c r="A90" s="29" t="s">
        <v>124</v>
      </c>
      <c r="B90" s="29" t="s">
        <v>124</v>
      </c>
      <c r="C90" s="29" t="s">
        <v>124</v>
      </c>
      <c r="D90" s="29" t="s">
        <v>256</v>
      </c>
      <c r="E90" s="29" t="s">
        <v>229</v>
      </c>
      <c r="F90" s="29" t="s">
        <v>257</v>
      </c>
      <c r="G90" s="30">
        <v>470</v>
      </c>
      <c r="H90" s="30">
        <v>95.01</v>
      </c>
      <c r="I90" s="10">
        <f t="shared" si="2"/>
        <v>0.20214893617021279</v>
      </c>
    </row>
    <row r="91" spans="1:9" ht="14.25" customHeight="1" x14ac:dyDescent="0.3">
      <c r="A91" s="29" t="s">
        <v>124</v>
      </c>
      <c r="B91" s="29" t="s">
        <v>124</v>
      </c>
      <c r="C91" s="29" t="s">
        <v>124</v>
      </c>
      <c r="D91" s="29" t="s">
        <v>278</v>
      </c>
      <c r="E91" s="29" t="s">
        <v>229</v>
      </c>
      <c r="F91" s="29" t="s">
        <v>279</v>
      </c>
      <c r="G91" s="30">
        <v>3968.83</v>
      </c>
      <c r="H91" s="30">
        <v>3968.83</v>
      </c>
      <c r="I91" s="10">
        <f t="shared" si="2"/>
        <v>1</v>
      </c>
    </row>
    <row r="92" spans="1:9" ht="27" customHeight="1" x14ac:dyDescent="0.3">
      <c r="A92" s="29" t="s">
        <v>124</v>
      </c>
      <c r="B92" s="29" t="s">
        <v>124</v>
      </c>
      <c r="C92" s="29" t="s">
        <v>124</v>
      </c>
      <c r="D92" s="29" t="s">
        <v>282</v>
      </c>
      <c r="E92" s="29" t="s">
        <v>229</v>
      </c>
      <c r="F92" s="29" t="s">
        <v>283</v>
      </c>
      <c r="G92" s="30">
        <v>1100</v>
      </c>
      <c r="H92" s="30">
        <v>707.18</v>
      </c>
      <c r="I92" s="10">
        <f t="shared" si="2"/>
        <v>0.64289090909090907</v>
      </c>
    </row>
    <row r="93" spans="1:9" ht="27" customHeight="1" x14ac:dyDescent="0.3">
      <c r="A93" s="29" t="s">
        <v>124</v>
      </c>
      <c r="B93" s="29" t="s">
        <v>124</v>
      </c>
      <c r="C93" s="29" t="s">
        <v>124</v>
      </c>
      <c r="D93" s="29" t="s">
        <v>343</v>
      </c>
      <c r="E93" s="29" t="s">
        <v>229</v>
      </c>
      <c r="F93" s="29" t="s">
        <v>344</v>
      </c>
      <c r="G93" s="30">
        <v>9600</v>
      </c>
      <c r="H93" s="30">
        <v>9600</v>
      </c>
      <c r="I93" s="10">
        <f t="shared" si="2"/>
        <v>1</v>
      </c>
    </row>
    <row r="94" spans="1:9" ht="52.8" customHeight="1" x14ac:dyDescent="0.3">
      <c r="A94" s="29" t="s">
        <v>124</v>
      </c>
      <c r="B94" s="29" t="s">
        <v>124</v>
      </c>
      <c r="C94" s="29" t="s">
        <v>124</v>
      </c>
      <c r="D94" s="29" t="s">
        <v>353</v>
      </c>
      <c r="E94" s="29" t="s">
        <v>122</v>
      </c>
      <c r="F94" s="29" t="s">
        <v>354</v>
      </c>
      <c r="G94" s="30">
        <v>114989.01</v>
      </c>
      <c r="H94" s="30">
        <v>114989.01</v>
      </c>
      <c r="I94" s="10">
        <f t="shared" si="2"/>
        <v>1</v>
      </c>
    </row>
    <row r="95" spans="1:9" ht="52.8" customHeight="1" x14ac:dyDescent="0.3">
      <c r="A95" s="29" t="s">
        <v>124</v>
      </c>
      <c r="B95" s="29" t="s">
        <v>124</v>
      </c>
      <c r="C95" s="29" t="s">
        <v>124</v>
      </c>
      <c r="D95" s="29" t="s">
        <v>355</v>
      </c>
      <c r="E95" s="29" t="s">
        <v>122</v>
      </c>
      <c r="F95" s="29" t="s">
        <v>356</v>
      </c>
      <c r="G95" s="30">
        <v>943250</v>
      </c>
      <c r="H95" s="30">
        <v>517844</v>
      </c>
      <c r="I95" s="10">
        <f t="shared" si="2"/>
        <v>0.54899973495891863</v>
      </c>
    </row>
    <row r="96" spans="1:9" ht="27" customHeight="1" x14ac:dyDescent="0.3">
      <c r="A96" s="7"/>
      <c r="B96" s="7" t="s">
        <v>357</v>
      </c>
      <c r="C96" s="7"/>
      <c r="D96" s="7"/>
      <c r="E96" s="7"/>
      <c r="F96" s="7" t="s">
        <v>358</v>
      </c>
      <c r="G96" s="28">
        <v>216159</v>
      </c>
      <c r="H96" s="28">
        <v>92325.58</v>
      </c>
      <c r="I96" s="10">
        <f t="shared" si="2"/>
        <v>0.42711883382139998</v>
      </c>
    </row>
    <row r="97" spans="1:9" ht="27" customHeight="1" x14ac:dyDescent="0.3">
      <c r="A97" s="29" t="s">
        <v>124</v>
      </c>
      <c r="B97" s="29" t="s">
        <v>124</v>
      </c>
      <c r="C97" s="29" t="s">
        <v>124</v>
      </c>
      <c r="D97" s="29" t="s">
        <v>359</v>
      </c>
      <c r="E97" s="29" t="s">
        <v>229</v>
      </c>
      <c r="F97" s="29" t="s">
        <v>360</v>
      </c>
      <c r="G97" s="30">
        <v>10500</v>
      </c>
      <c r="H97" s="30">
        <v>2816.5</v>
      </c>
      <c r="I97" s="10">
        <f t="shared" si="2"/>
        <v>0.26823809523809522</v>
      </c>
    </row>
    <row r="98" spans="1:9" ht="27" customHeight="1" x14ac:dyDescent="0.3">
      <c r="A98" s="29" t="s">
        <v>124</v>
      </c>
      <c r="B98" s="29" t="s">
        <v>124</v>
      </c>
      <c r="C98" s="29" t="s">
        <v>124</v>
      </c>
      <c r="D98" s="29" t="s">
        <v>361</v>
      </c>
      <c r="E98" s="29" t="s">
        <v>229</v>
      </c>
      <c r="F98" s="29" t="s">
        <v>362</v>
      </c>
      <c r="G98" s="30">
        <v>91300</v>
      </c>
      <c r="H98" s="30">
        <v>22954</v>
      </c>
      <c r="I98" s="10">
        <f t="shared" ref="I98:I129" si="3">IF($G98=0,0,$H98/$G98)</f>
        <v>0.25141292442497259</v>
      </c>
    </row>
    <row r="99" spans="1:9" ht="14.25" customHeight="1" x14ac:dyDescent="0.3">
      <c r="A99" s="29" t="s">
        <v>124</v>
      </c>
      <c r="B99" s="29" t="s">
        <v>124</v>
      </c>
      <c r="C99" s="29" t="s">
        <v>124</v>
      </c>
      <c r="D99" s="29" t="s">
        <v>264</v>
      </c>
      <c r="E99" s="29" t="s">
        <v>229</v>
      </c>
      <c r="F99" s="29" t="s">
        <v>265</v>
      </c>
      <c r="G99" s="30">
        <v>0</v>
      </c>
      <c r="H99" s="30">
        <v>5399.73</v>
      </c>
      <c r="I99" s="10">
        <f t="shared" si="3"/>
        <v>0</v>
      </c>
    </row>
    <row r="100" spans="1:9" ht="14.25" customHeight="1" x14ac:dyDescent="0.3">
      <c r="A100" s="29" t="s">
        <v>124</v>
      </c>
      <c r="B100" s="29" t="s">
        <v>124</v>
      </c>
      <c r="C100" s="29" t="s">
        <v>124</v>
      </c>
      <c r="D100" s="29" t="s">
        <v>256</v>
      </c>
      <c r="E100" s="29" t="s">
        <v>229</v>
      </c>
      <c r="F100" s="29" t="s">
        <v>257</v>
      </c>
      <c r="G100" s="30">
        <v>100</v>
      </c>
      <c r="H100" s="30">
        <v>20.350000000000001</v>
      </c>
      <c r="I100" s="10">
        <f t="shared" si="3"/>
        <v>0.20350000000000001</v>
      </c>
    </row>
    <row r="101" spans="1:9" ht="14.25" customHeight="1" x14ac:dyDescent="0.3">
      <c r="A101" s="29" t="s">
        <v>124</v>
      </c>
      <c r="B101" s="29" t="s">
        <v>124</v>
      </c>
      <c r="C101" s="29" t="s">
        <v>124</v>
      </c>
      <c r="D101" s="29" t="s">
        <v>278</v>
      </c>
      <c r="E101" s="29" t="s">
        <v>229</v>
      </c>
      <c r="F101" s="29" t="s">
        <v>279</v>
      </c>
      <c r="G101" s="30">
        <v>8000</v>
      </c>
      <c r="H101" s="30">
        <v>8000</v>
      </c>
      <c r="I101" s="10">
        <f t="shared" si="3"/>
        <v>1</v>
      </c>
    </row>
    <row r="102" spans="1:9" ht="14.25" customHeight="1" x14ac:dyDescent="0.3">
      <c r="A102" s="29" t="s">
        <v>124</v>
      </c>
      <c r="B102" s="29" t="s">
        <v>124</v>
      </c>
      <c r="C102" s="29" t="s">
        <v>124</v>
      </c>
      <c r="D102" s="29" t="s">
        <v>282</v>
      </c>
      <c r="E102" s="29" t="s">
        <v>229</v>
      </c>
      <c r="F102" s="29" t="s">
        <v>283</v>
      </c>
      <c r="G102" s="30">
        <v>100</v>
      </c>
      <c r="H102" s="30">
        <v>55</v>
      </c>
      <c r="I102" s="10">
        <f t="shared" si="3"/>
        <v>0.55000000000000004</v>
      </c>
    </row>
    <row r="103" spans="1:9" ht="27" customHeight="1" x14ac:dyDescent="0.3">
      <c r="A103" s="29" t="s">
        <v>124</v>
      </c>
      <c r="B103" s="29" t="s">
        <v>124</v>
      </c>
      <c r="C103" s="29" t="s">
        <v>124</v>
      </c>
      <c r="D103" s="29" t="s">
        <v>343</v>
      </c>
      <c r="E103" s="29" t="s">
        <v>229</v>
      </c>
      <c r="F103" s="29" t="s">
        <v>344</v>
      </c>
      <c r="G103" s="30">
        <v>106159</v>
      </c>
      <c r="H103" s="30">
        <v>53080</v>
      </c>
      <c r="I103" s="10">
        <f t="shared" si="3"/>
        <v>0.50000470991625767</v>
      </c>
    </row>
    <row r="104" spans="1:9" ht="27" customHeight="1" x14ac:dyDescent="0.3">
      <c r="A104" s="3" t="s">
        <v>363</v>
      </c>
      <c r="B104" s="3"/>
      <c r="C104" s="3"/>
      <c r="D104" s="3"/>
      <c r="E104" s="3"/>
      <c r="F104" s="3" t="s">
        <v>364</v>
      </c>
      <c r="G104" s="27">
        <v>798191.72</v>
      </c>
      <c r="H104" s="27">
        <v>443357.52</v>
      </c>
      <c r="I104" s="5">
        <f t="shared" si="3"/>
        <v>0.5554524168704732</v>
      </c>
    </row>
    <row r="105" spans="1:9" ht="39.9" customHeight="1" x14ac:dyDescent="0.3">
      <c r="A105" s="7"/>
      <c r="B105" s="7" t="s">
        <v>365</v>
      </c>
      <c r="C105" s="7"/>
      <c r="D105" s="7"/>
      <c r="E105" s="7"/>
      <c r="F105" s="7" t="s">
        <v>366</v>
      </c>
      <c r="G105" s="28">
        <v>30437</v>
      </c>
      <c r="H105" s="28">
        <v>13633</v>
      </c>
      <c r="I105" s="10">
        <f t="shared" si="3"/>
        <v>0.44790879521634852</v>
      </c>
    </row>
    <row r="106" spans="1:9" ht="27" customHeight="1" x14ac:dyDescent="0.3">
      <c r="A106" s="29" t="s">
        <v>124</v>
      </c>
      <c r="B106" s="29" t="s">
        <v>124</v>
      </c>
      <c r="C106" s="29" t="s">
        <v>124</v>
      </c>
      <c r="D106" s="29" t="s">
        <v>343</v>
      </c>
      <c r="E106" s="29" t="s">
        <v>229</v>
      </c>
      <c r="F106" s="29" t="s">
        <v>344</v>
      </c>
      <c r="G106" s="30">
        <v>30437</v>
      </c>
      <c r="H106" s="30">
        <v>13633</v>
      </c>
      <c r="I106" s="10">
        <f t="shared" si="3"/>
        <v>0.44790879521634852</v>
      </c>
    </row>
    <row r="107" spans="1:9" ht="27" customHeight="1" x14ac:dyDescent="0.3">
      <c r="A107" s="7"/>
      <c r="B107" s="7" t="s">
        <v>367</v>
      </c>
      <c r="C107" s="7"/>
      <c r="D107" s="7"/>
      <c r="E107" s="7"/>
      <c r="F107" s="7" t="s">
        <v>368</v>
      </c>
      <c r="G107" s="28">
        <v>189000</v>
      </c>
      <c r="H107" s="28">
        <v>52000</v>
      </c>
      <c r="I107" s="10">
        <f t="shared" si="3"/>
        <v>0.27513227513227512</v>
      </c>
    </row>
    <row r="108" spans="1:9" ht="27" customHeight="1" x14ac:dyDescent="0.3">
      <c r="A108" s="29" t="s">
        <v>124</v>
      </c>
      <c r="B108" s="29" t="s">
        <v>124</v>
      </c>
      <c r="C108" s="29" t="s">
        <v>124</v>
      </c>
      <c r="D108" s="29" t="s">
        <v>343</v>
      </c>
      <c r="E108" s="29" t="s">
        <v>229</v>
      </c>
      <c r="F108" s="29" t="s">
        <v>344</v>
      </c>
      <c r="G108" s="30">
        <v>189000</v>
      </c>
      <c r="H108" s="30">
        <v>52000</v>
      </c>
      <c r="I108" s="10">
        <f t="shared" si="3"/>
        <v>0.27513227513227512</v>
      </c>
    </row>
    <row r="109" spans="1:9" ht="14.25" customHeight="1" x14ac:dyDescent="0.3">
      <c r="A109" s="7"/>
      <c r="B109" s="7" t="s">
        <v>369</v>
      </c>
      <c r="C109" s="7"/>
      <c r="D109" s="7"/>
      <c r="E109" s="7"/>
      <c r="F109" s="7" t="s">
        <v>370</v>
      </c>
      <c r="G109" s="28">
        <v>1204.72</v>
      </c>
      <c r="H109" s="28">
        <v>1204.72</v>
      </c>
      <c r="I109" s="10">
        <f t="shared" si="3"/>
        <v>1</v>
      </c>
    </row>
    <row r="110" spans="1:9" ht="39.9" customHeight="1" x14ac:dyDescent="0.3">
      <c r="A110" s="29" t="s">
        <v>124</v>
      </c>
      <c r="B110" s="29" t="s">
        <v>124</v>
      </c>
      <c r="C110" s="29" t="s">
        <v>124</v>
      </c>
      <c r="D110" s="29" t="s">
        <v>228</v>
      </c>
      <c r="E110" s="29" t="s">
        <v>229</v>
      </c>
      <c r="F110" s="29" t="s">
        <v>230</v>
      </c>
      <c r="G110" s="30">
        <v>1204.72</v>
      </c>
      <c r="H110" s="30">
        <v>1204.72</v>
      </c>
      <c r="I110" s="10">
        <f t="shared" si="3"/>
        <v>1</v>
      </c>
    </row>
    <row r="111" spans="1:9" ht="27" customHeight="1" x14ac:dyDescent="0.3">
      <c r="A111" s="7"/>
      <c r="B111" s="7" t="s">
        <v>371</v>
      </c>
      <c r="C111" s="7"/>
      <c r="D111" s="7"/>
      <c r="E111" s="7"/>
      <c r="F111" s="7" t="s">
        <v>372</v>
      </c>
      <c r="G111" s="28">
        <v>257000</v>
      </c>
      <c r="H111" s="28">
        <v>152390</v>
      </c>
      <c r="I111" s="10">
        <f t="shared" si="3"/>
        <v>0.59295719844357975</v>
      </c>
    </row>
    <row r="112" spans="1:9" ht="27" customHeight="1" x14ac:dyDescent="0.3">
      <c r="A112" s="29" t="s">
        <v>124</v>
      </c>
      <c r="B112" s="29" t="s">
        <v>124</v>
      </c>
      <c r="C112" s="29" t="s">
        <v>124</v>
      </c>
      <c r="D112" s="29" t="s">
        <v>343</v>
      </c>
      <c r="E112" s="29" t="s">
        <v>229</v>
      </c>
      <c r="F112" s="29" t="s">
        <v>344</v>
      </c>
      <c r="G112" s="30">
        <v>257000</v>
      </c>
      <c r="H112" s="30">
        <v>152390</v>
      </c>
      <c r="I112" s="10">
        <f t="shared" si="3"/>
        <v>0.59295719844357975</v>
      </c>
    </row>
    <row r="113" spans="1:9" ht="27" customHeight="1" x14ac:dyDescent="0.3">
      <c r="A113" s="7"/>
      <c r="B113" s="7" t="s">
        <v>373</v>
      </c>
      <c r="C113" s="7"/>
      <c r="D113" s="7"/>
      <c r="E113" s="7"/>
      <c r="F113" s="7" t="s">
        <v>374</v>
      </c>
      <c r="G113" s="28">
        <v>126200</v>
      </c>
      <c r="H113" s="28">
        <v>61502</v>
      </c>
      <c r="I113" s="10">
        <f t="shared" si="3"/>
        <v>0.48733755942947704</v>
      </c>
    </row>
    <row r="114" spans="1:9" ht="14.25" customHeight="1" x14ac:dyDescent="0.3">
      <c r="A114" s="29" t="s">
        <v>124</v>
      </c>
      <c r="B114" s="29" t="s">
        <v>124</v>
      </c>
      <c r="C114" s="29" t="s">
        <v>124</v>
      </c>
      <c r="D114" s="29" t="s">
        <v>278</v>
      </c>
      <c r="E114" s="29" t="s">
        <v>229</v>
      </c>
      <c r="F114" s="29" t="s">
        <v>279</v>
      </c>
      <c r="G114" s="30">
        <v>0</v>
      </c>
      <c r="H114" s="30">
        <v>0</v>
      </c>
      <c r="I114" s="10">
        <f t="shared" si="3"/>
        <v>0</v>
      </c>
    </row>
    <row r="115" spans="1:9" ht="27" customHeight="1" x14ac:dyDescent="0.3">
      <c r="A115" s="29" t="s">
        <v>124</v>
      </c>
      <c r="B115" s="29" t="s">
        <v>124</v>
      </c>
      <c r="C115" s="29" t="s">
        <v>124</v>
      </c>
      <c r="D115" s="29" t="s">
        <v>282</v>
      </c>
      <c r="E115" s="29" t="s">
        <v>229</v>
      </c>
      <c r="F115" s="29" t="s">
        <v>283</v>
      </c>
      <c r="G115" s="30">
        <v>13200</v>
      </c>
      <c r="H115" s="30">
        <v>5000</v>
      </c>
      <c r="I115" s="10">
        <f t="shared" si="3"/>
        <v>0.37878787878787878</v>
      </c>
    </row>
    <row r="116" spans="1:9" ht="27" customHeight="1" x14ac:dyDescent="0.3">
      <c r="A116" s="29" t="s">
        <v>124</v>
      </c>
      <c r="B116" s="29" t="s">
        <v>124</v>
      </c>
      <c r="C116" s="29" t="s">
        <v>124</v>
      </c>
      <c r="D116" s="29" t="s">
        <v>343</v>
      </c>
      <c r="E116" s="29" t="s">
        <v>229</v>
      </c>
      <c r="F116" s="29" t="s">
        <v>344</v>
      </c>
      <c r="G116" s="30">
        <v>113000</v>
      </c>
      <c r="H116" s="30">
        <v>56502</v>
      </c>
      <c r="I116" s="10">
        <f t="shared" si="3"/>
        <v>0.50001769911504423</v>
      </c>
    </row>
    <row r="117" spans="1:9" ht="27" customHeight="1" x14ac:dyDescent="0.3">
      <c r="A117" s="7"/>
      <c r="B117" s="7" t="s">
        <v>375</v>
      </c>
      <c r="C117" s="7"/>
      <c r="D117" s="7"/>
      <c r="E117" s="7"/>
      <c r="F117" s="7" t="s">
        <v>376</v>
      </c>
      <c r="G117" s="28">
        <v>94350</v>
      </c>
      <c r="H117" s="28">
        <v>87627.8</v>
      </c>
      <c r="I117" s="10">
        <f t="shared" si="3"/>
        <v>0.92875251722310548</v>
      </c>
    </row>
    <row r="118" spans="1:9" ht="27" customHeight="1" x14ac:dyDescent="0.3">
      <c r="A118" s="29" t="s">
        <v>124</v>
      </c>
      <c r="B118" s="29" t="s">
        <v>124</v>
      </c>
      <c r="C118" s="29" t="s">
        <v>124</v>
      </c>
      <c r="D118" s="29" t="s">
        <v>264</v>
      </c>
      <c r="E118" s="29" t="s">
        <v>229</v>
      </c>
      <c r="F118" s="29" t="s">
        <v>265</v>
      </c>
      <c r="G118" s="30">
        <v>24000</v>
      </c>
      <c r="H118" s="30">
        <v>17277.8</v>
      </c>
      <c r="I118" s="10">
        <f t="shared" si="3"/>
        <v>0.71990833333333326</v>
      </c>
    </row>
    <row r="119" spans="1:9" ht="27" customHeight="1" x14ac:dyDescent="0.3">
      <c r="A119" s="29" t="s">
        <v>124</v>
      </c>
      <c r="B119" s="29" t="s">
        <v>124</v>
      </c>
      <c r="C119" s="29" t="s">
        <v>124</v>
      </c>
      <c r="D119" s="29" t="s">
        <v>343</v>
      </c>
      <c r="E119" s="29" t="s">
        <v>229</v>
      </c>
      <c r="F119" s="29" t="s">
        <v>344</v>
      </c>
      <c r="G119" s="30">
        <v>70350</v>
      </c>
      <c r="H119" s="30">
        <v>70350</v>
      </c>
      <c r="I119" s="10">
        <f t="shared" si="3"/>
        <v>1</v>
      </c>
    </row>
    <row r="120" spans="1:9" ht="14.25" customHeight="1" x14ac:dyDescent="0.3">
      <c r="A120" s="7"/>
      <c r="B120" s="7" t="s">
        <v>377</v>
      </c>
      <c r="C120" s="7"/>
      <c r="D120" s="7"/>
      <c r="E120" s="7"/>
      <c r="F120" s="7" t="s">
        <v>378</v>
      </c>
      <c r="G120" s="28">
        <v>100000</v>
      </c>
      <c r="H120" s="28">
        <v>75000</v>
      </c>
      <c r="I120" s="10">
        <f t="shared" si="3"/>
        <v>0.75</v>
      </c>
    </row>
    <row r="121" spans="1:9" ht="27" customHeight="1" x14ac:dyDescent="0.3">
      <c r="A121" s="29" t="s">
        <v>124</v>
      </c>
      <c r="B121" s="29" t="s">
        <v>124</v>
      </c>
      <c r="C121" s="29" t="s">
        <v>124</v>
      </c>
      <c r="D121" s="29" t="s">
        <v>343</v>
      </c>
      <c r="E121" s="29" t="s">
        <v>229</v>
      </c>
      <c r="F121" s="29" t="s">
        <v>344</v>
      </c>
      <c r="G121" s="30">
        <v>100000</v>
      </c>
      <c r="H121" s="30">
        <v>75000</v>
      </c>
      <c r="I121" s="10">
        <f t="shared" si="3"/>
        <v>0.75</v>
      </c>
    </row>
    <row r="122" spans="1:9" ht="14.25" customHeight="1" x14ac:dyDescent="0.3">
      <c r="A122" s="3" t="s">
        <v>379</v>
      </c>
      <c r="B122" s="3"/>
      <c r="C122" s="3"/>
      <c r="D122" s="3"/>
      <c r="E122" s="3"/>
      <c r="F122" s="3" t="s">
        <v>380</v>
      </c>
      <c r="G122" s="27">
        <v>44793</v>
      </c>
      <c r="H122" s="27">
        <v>44793</v>
      </c>
      <c r="I122" s="5">
        <f t="shared" si="3"/>
        <v>1</v>
      </c>
    </row>
    <row r="123" spans="1:9" ht="14.25" customHeight="1" x14ac:dyDescent="0.3">
      <c r="A123" s="7"/>
      <c r="B123" s="7" t="s">
        <v>381</v>
      </c>
      <c r="C123" s="7"/>
      <c r="D123" s="7"/>
      <c r="E123" s="7"/>
      <c r="F123" s="7" t="s">
        <v>382</v>
      </c>
      <c r="G123" s="28">
        <v>44793</v>
      </c>
      <c r="H123" s="28">
        <v>44793</v>
      </c>
      <c r="I123" s="10">
        <f t="shared" si="3"/>
        <v>1</v>
      </c>
    </row>
    <row r="124" spans="1:9" ht="27" customHeight="1" x14ac:dyDescent="0.3">
      <c r="A124" s="29" t="s">
        <v>124</v>
      </c>
      <c r="B124" s="29" t="s">
        <v>124</v>
      </c>
      <c r="C124" s="29" t="s">
        <v>124</v>
      </c>
      <c r="D124" s="29" t="s">
        <v>343</v>
      </c>
      <c r="E124" s="29" t="s">
        <v>229</v>
      </c>
      <c r="F124" s="29" t="s">
        <v>344</v>
      </c>
      <c r="G124" s="30">
        <v>44793</v>
      </c>
      <c r="H124" s="30">
        <v>44793</v>
      </c>
      <c r="I124" s="10">
        <f t="shared" si="3"/>
        <v>1</v>
      </c>
    </row>
    <row r="125" spans="1:9" ht="27" customHeight="1" x14ac:dyDescent="0.3">
      <c r="A125" s="3" t="s">
        <v>383</v>
      </c>
      <c r="B125" s="3"/>
      <c r="C125" s="3"/>
      <c r="D125" s="3"/>
      <c r="E125" s="3"/>
      <c r="F125" s="3" t="s">
        <v>384</v>
      </c>
      <c r="G125" s="27">
        <v>8043620</v>
      </c>
      <c r="H125" s="27">
        <v>3470091.92</v>
      </c>
      <c r="I125" s="5">
        <f t="shared" si="3"/>
        <v>0.43140923116706159</v>
      </c>
    </row>
    <row r="126" spans="1:9" ht="27" customHeight="1" x14ac:dyDescent="0.3">
      <c r="A126" s="7"/>
      <c r="B126" s="7" t="s">
        <v>385</v>
      </c>
      <c r="C126" s="7"/>
      <c r="D126" s="7"/>
      <c r="E126" s="7"/>
      <c r="F126" s="7" t="s">
        <v>386</v>
      </c>
      <c r="G126" s="28">
        <v>5900000</v>
      </c>
      <c r="H126" s="28">
        <v>2350000</v>
      </c>
      <c r="I126" s="10">
        <f t="shared" si="3"/>
        <v>0.39830508474576271</v>
      </c>
    </row>
    <row r="127" spans="1:9" ht="52.8" customHeight="1" x14ac:dyDescent="0.3">
      <c r="A127" s="29" t="s">
        <v>124</v>
      </c>
      <c r="B127" s="29" t="s">
        <v>124</v>
      </c>
      <c r="C127" s="29" t="s">
        <v>124</v>
      </c>
      <c r="D127" s="29" t="s">
        <v>387</v>
      </c>
      <c r="E127" s="29" t="s">
        <v>229</v>
      </c>
      <c r="F127" s="29" t="s">
        <v>388</v>
      </c>
      <c r="G127" s="30">
        <v>5900000</v>
      </c>
      <c r="H127" s="30">
        <v>2350000</v>
      </c>
      <c r="I127" s="10">
        <f t="shared" si="3"/>
        <v>0.39830508474576271</v>
      </c>
    </row>
    <row r="128" spans="1:9" ht="27" customHeight="1" x14ac:dyDescent="0.3">
      <c r="A128" s="7"/>
      <c r="B128" s="7" t="s">
        <v>389</v>
      </c>
      <c r="C128" s="7"/>
      <c r="D128" s="7"/>
      <c r="E128" s="7"/>
      <c r="F128" s="7" t="s">
        <v>390</v>
      </c>
      <c r="G128" s="28">
        <v>1936000</v>
      </c>
      <c r="H128" s="28">
        <v>1101471.92</v>
      </c>
      <c r="I128" s="10">
        <f t="shared" si="3"/>
        <v>0.56894210743801654</v>
      </c>
    </row>
    <row r="129" spans="1:9" ht="14.25" customHeight="1" x14ac:dyDescent="0.3">
      <c r="A129" s="29" t="s">
        <v>124</v>
      </c>
      <c r="B129" s="29" t="s">
        <v>124</v>
      </c>
      <c r="C129" s="29" t="s">
        <v>124</v>
      </c>
      <c r="D129" s="29" t="s">
        <v>282</v>
      </c>
      <c r="E129" s="29" t="s">
        <v>229</v>
      </c>
      <c r="F129" s="29" t="s">
        <v>283</v>
      </c>
      <c r="G129" s="30">
        <v>0</v>
      </c>
      <c r="H129" s="30">
        <v>21.31</v>
      </c>
      <c r="I129" s="10">
        <f t="shared" si="3"/>
        <v>0</v>
      </c>
    </row>
    <row r="130" spans="1:9" ht="39.9" customHeight="1" x14ac:dyDescent="0.3">
      <c r="A130" s="29" t="s">
        <v>124</v>
      </c>
      <c r="B130" s="29" t="s">
        <v>124</v>
      </c>
      <c r="C130" s="29" t="s">
        <v>124</v>
      </c>
      <c r="D130" s="29" t="s">
        <v>228</v>
      </c>
      <c r="E130" s="29" t="s">
        <v>229</v>
      </c>
      <c r="F130" s="29" t="s">
        <v>230</v>
      </c>
      <c r="G130" s="30">
        <v>1929000</v>
      </c>
      <c r="H130" s="30">
        <v>1095000</v>
      </c>
      <c r="I130" s="10">
        <f t="shared" ref="I130:I157" si="4">IF($G130=0,0,$H130/$G130)</f>
        <v>0.56765163297045096</v>
      </c>
    </row>
    <row r="131" spans="1:9" ht="27" customHeight="1" x14ac:dyDescent="0.3">
      <c r="A131" s="29" t="s">
        <v>124</v>
      </c>
      <c r="B131" s="29" t="s">
        <v>124</v>
      </c>
      <c r="C131" s="29" t="s">
        <v>124</v>
      </c>
      <c r="D131" s="29" t="s">
        <v>391</v>
      </c>
      <c r="E131" s="29" t="s">
        <v>229</v>
      </c>
      <c r="F131" s="29" t="s">
        <v>392</v>
      </c>
      <c r="G131" s="30">
        <v>7000</v>
      </c>
      <c r="H131" s="30">
        <v>6450.61</v>
      </c>
      <c r="I131" s="10">
        <f t="shared" si="4"/>
        <v>0.92151571428571422</v>
      </c>
    </row>
    <row r="132" spans="1:9" ht="14.25" customHeight="1" x14ac:dyDescent="0.3">
      <c r="A132" s="7"/>
      <c r="B132" s="7" t="s">
        <v>393</v>
      </c>
      <c r="C132" s="7"/>
      <c r="D132" s="7"/>
      <c r="E132" s="7"/>
      <c r="F132" s="7" t="s">
        <v>394</v>
      </c>
      <c r="G132" s="28">
        <v>120</v>
      </c>
      <c r="H132" s="28">
        <v>120</v>
      </c>
      <c r="I132" s="10">
        <f t="shared" si="4"/>
        <v>1</v>
      </c>
    </row>
    <row r="133" spans="1:9" ht="39.9" customHeight="1" x14ac:dyDescent="0.3">
      <c r="A133" s="29" t="s">
        <v>124</v>
      </c>
      <c r="B133" s="29" t="s">
        <v>124</v>
      </c>
      <c r="C133" s="29" t="s">
        <v>124</v>
      </c>
      <c r="D133" s="29" t="s">
        <v>228</v>
      </c>
      <c r="E133" s="29" t="s">
        <v>229</v>
      </c>
      <c r="F133" s="29" t="s">
        <v>230</v>
      </c>
      <c r="G133" s="30">
        <v>120</v>
      </c>
      <c r="H133" s="30">
        <v>120</v>
      </c>
      <c r="I133" s="10">
        <f t="shared" si="4"/>
        <v>1</v>
      </c>
    </row>
    <row r="134" spans="1:9" ht="14.25" customHeight="1" x14ac:dyDescent="0.3">
      <c r="A134" s="7"/>
      <c r="B134" s="7" t="s">
        <v>395</v>
      </c>
      <c r="C134" s="7"/>
      <c r="D134" s="7"/>
      <c r="E134" s="7"/>
      <c r="F134" s="7" t="s">
        <v>396</v>
      </c>
      <c r="G134" s="28">
        <v>180000</v>
      </c>
      <c r="H134" s="28">
        <v>0</v>
      </c>
      <c r="I134" s="10">
        <f t="shared" si="4"/>
        <v>0</v>
      </c>
    </row>
    <row r="135" spans="1:9" ht="39.9" customHeight="1" x14ac:dyDescent="0.3">
      <c r="A135" s="29" t="s">
        <v>124</v>
      </c>
      <c r="B135" s="29" t="s">
        <v>124</v>
      </c>
      <c r="C135" s="29" t="s">
        <v>124</v>
      </c>
      <c r="D135" s="29" t="s">
        <v>228</v>
      </c>
      <c r="E135" s="29" t="s">
        <v>229</v>
      </c>
      <c r="F135" s="29" t="s">
        <v>230</v>
      </c>
      <c r="G135" s="30">
        <v>180000</v>
      </c>
      <c r="H135" s="30">
        <v>0</v>
      </c>
      <c r="I135" s="10">
        <f t="shared" si="4"/>
        <v>0</v>
      </c>
    </row>
    <row r="136" spans="1:9" ht="52.8" customHeight="1" x14ac:dyDescent="0.3">
      <c r="A136" s="7"/>
      <c r="B136" s="7" t="s">
        <v>397</v>
      </c>
      <c r="C136" s="7"/>
      <c r="D136" s="7"/>
      <c r="E136" s="7"/>
      <c r="F136" s="7" t="s">
        <v>398</v>
      </c>
      <c r="G136" s="28">
        <v>27500</v>
      </c>
      <c r="H136" s="28">
        <v>18500</v>
      </c>
      <c r="I136" s="10">
        <f t="shared" si="4"/>
        <v>0.67272727272727273</v>
      </c>
    </row>
    <row r="137" spans="1:9" ht="39.9" customHeight="1" x14ac:dyDescent="0.3">
      <c r="A137" s="29" t="s">
        <v>124</v>
      </c>
      <c r="B137" s="29" t="s">
        <v>124</v>
      </c>
      <c r="C137" s="29" t="s">
        <v>124</v>
      </c>
      <c r="D137" s="29" t="s">
        <v>228</v>
      </c>
      <c r="E137" s="29" t="s">
        <v>229</v>
      </c>
      <c r="F137" s="29" t="s">
        <v>230</v>
      </c>
      <c r="G137" s="30">
        <v>27500</v>
      </c>
      <c r="H137" s="30">
        <v>18500</v>
      </c>
      <c r="I137" s="10">
        <f t="shared" si="4"/>
        <v>0.67272727272727273</v>
      </c>
    </row>
    <row r="138" spans="1:9" ht="27" customHeight="1" x14ac:dyDescent="0.3">
      <c r="A138" s="3" t="s">
        <v>399</v>
      </c>
      <c r="B138" s="3"/>
      <c r="C138" s="3"/>
      <c r="D138" s="3"/>
      <c r="E138" s="3"/>
      <c r="F138" s="3" t="s">
        <v>400</v>
      </c>
      <c r="G138" s="27">
        <v>928199.62</v>
      </c>
      <c r="H138" s="27">
        <v>475170.52</v>
      </c>
      <c r="I138" s="5">
        <f t="shared" si="4"/>
        <v>0.5119270787893665</v>
      </c>
    </row>
    <row r="139" spans="1:9" ht="14.25" customHeight="1" x14ac:dyDescent="0.3">
      <c r="A139" s="7"/>
      <c r="B139" s="7" t="s">
        <v>401</v>
      </c>
      <c r="C139" s="7"/>
      <c r="D139" s="7"/>
      <c r="E139" s="7"/>
      <c r="F139" s="7" t="s">
        <v>402</v>
      </c>
      <c r="G139" s="28">
        <v>38699.620000000003</v>
      </c>
      <c r="H139" s="28">
        <v>0</v>
      </c>
      <c r="I139" s="10">
        <f t="shared" si="4"/>
        <v>0</v>
      </c>
    </row>
    <row r="140" spans="1:9" ht="52.8" customHeight="1" x14ac:dyDescent="0.3">
      <c r="A140" s="29" t="s">
        <v>124</v>
      </c>
      <c r="B140" s="29" t="s">
        <v>124</v>
      </c>
      <c r="C140" s="29" t="s">
        <v>124</v>
      </c>
      <c r="D140" s="29" t="s">
        <v>355</v>
      </c>
      <c r="E140" s="29" t="s">
        <v>122</v>
      </c>
      <c r="F140" s="29" t="s">
        <v>356</v>
      </c>
      <c r="G140" s="30">
        <v>38699.620000000003</v>
      </c>
      <c r="H140" s="30">
        <v>0</v>
      </c>
      <c r="I140" s="10">
        <f t="shared" si="4"/>
        <v>0</v>
      </c>
    </row>
    <row r="141" spans="1:9" ht="27" customHeight="1" x14ac:dyDescent="0.3">
      <c r="A141" s="7"/>
      <c r="B141" s="7" t="s">
        <v>403</v>
      </c>
      <c r="C141" s="7"/>
      <c r="D141" s="7"/>
      <c r="E141" s="7"/>
      <c r="F141" s="7" t="s">
        <v>404</v>
      </c>
      <c r="G141" s="28">
        <v>877000</v>
      </c>
      <c r="H141" s="28">
        <v>470901.73</v>
      </c>
      <c r="I141" s="10">
        <f t="shared" si="4"/>
        <v>0.53694610034207524</v>
      </c>
    </row>
    <row r="142" spans="1:9" ht="27" customHeight="1" x14ac:dyDescent="0.3">
      <c r="A142" s="29" t="s">
        <v>124</v>
      </c>
      <c r="B142" s="29" t="s">
        <v>124</v>
      </c>
      <c r="C142" s="29" t="s">
        <v>124</v>
      </c>
      <c r="D142" s="29" t="s">
        <v>326</v>
      </c>
      <c r="E142" s="29" t="s">
        <v>229</v>
      </c>
      <c r="F142" s="29" t="s">
        <v>327</v>
      </c>
      <c r="G142" s="30">
        <v>877000</v>
      </c>
      <c r="H142" s="30">
        <v>464315.13</v>
      </c>
      <c r="I142" s="10">
        <f t="shared" si="4"/>
        <v>0.52943572405929307</v>
      </c>
    </row>
    <row r="143" spans="1:9" ht="14.25" customHeight="1" x14ac:dyDescent="0.3">
      <c r="A143" s="29" t="s">
        <v>124</v>
      </c>
      <c r="B143" s="29" t="s">
        <v>124</v>
      </c>
      <c r="C143" s="29" t="s">
        <v>124</v>
      </c>
      <c r="D143" s="29" t="s">
        <v>250</v>
      </c>
      <c r="E143" s="29" t="s">
        <v>229</v>
      </c>
      <c r="F143" s="29" t="s">
        <v>251</v>
      </c>
      <c r="G143" s="30">
        <v>0</v>
      </c>
      <c r="H143" s="30">
        <v>1255.2</v>
      </c>
      <c r="I143" s="10">
        <f t="shared" si="4"/>
        <v>0</v>
      </c>
    </row>
    <row r="144" spans="1:9" ht="14.25" customHeight="1" x14ac:dyDescent="0.3">
      <c r="A144" s="29" t="s">
        <v>124</v>
      </c>
      <c r="B144" s="29" t="s">
        <v>124</v>
      </c>
      <c r="C144" s="29" t="s">
        <v>124</v>
      </c>
      <c r="D144" s="29" t="s">
        <v>310</v>
      </c>
      <c r="E144" s="29" t="s">
        <v>229</v>
      </c>
      <c r="F144" s="29" t="s">
        <v>311</v>
      </c>
      <c r="G144" s="30">
        <v>0</v>
      </c>
      <c r="H144" s="30">
        <v>5331.4</v>
      </c>
      <c r="I144" s="10">
        <f t="shared" si="4"/>
        <v>0</v>
      </c>
    </row>
    <row r="145" spans="1:9" ht="27" customHeight="1" x14ac:dyDescent="0.3">
      <c r="A145" s="7"/>
      <c r="B145" s="7" t="s">
        <v>405</v>
      </c>
      <c r="C145" s="7"/>
      <c r="D145" s="7"/>
      <c r="E145" s="7"/>
      <c r="F145" s="7" t="s">
        <v>406</v>
      </c>
      <c r="G145" s="28">
        <v>10000</v>
      </c>
      <c r="H145" s="28">
        <v>4259.5</v>
      </c>
      <c r="I145" s="10">
        <f t="shared" si="4"/>
        <v>0.42595</v>
      </c>
    </row>
    <row r="146" spans="1:9" ht="14.25" customHeight="1" x14ac:dyDescent="0.3">
      <c r="A146" s="29" t="s">
        <v>124</v>
      </c>
      <c r="B146" s="29" t="s">
        <v>124</v>
      </c>
      <c r="C146" s="29" t="s">
        <v>124</v>
      </c>
      <c r="D146" s="29" t="s">
        <v>272</v>
      </c>
      <c r="E146" s="29" t="s">
        <v>229</v>
      </c>
      <c r="F146" s="29" t="s">
        <v>273</v>
      </c>
      <c r="G146" s="30">
        <v>10000</v>
      </c>
      <c r="H146" s="30">
        <v>4251.3599999999997</v>
      </c>
      <c r="I146" s="10">
        <f t="shared" si="4"/>
        <v>0.42513599999999996</v>
      </c>
    </row>
    <row r="147" spans="1:9" ht="14.25" customHeight="1" x14ac:dyDescent="0.3">
      <c r="A147" s="29" t="s">
        <v>124</v>
      </c>
      <c r="B147" s="29" t="s">
        <v>124</v>
      </c>
      <c r="C147" s="29" t="s">
        <v>124</v>
      </c>
      <c r="D147" s="29" t="s">
        <v>256</v>
      </c>
      <c r="E147" s="29" t="s">
        <v>229</v>
      </c>
      <c r="F147" s="29" t="s">
        <v>257</v>
      </c>
      <c r="G147" s="30">
        <v>0</v>
      </c>
      <c r="H147" s="30">
        <v>8.14</v>
      </c>
      <c r="I147" s="10">
        <f t="shared" si="4"/>
        <v>0</v>
      </c>
    </row>
    <row r="148" spans="1:9" ht="14.25" customHeight="1" x14ac:dyDescent="0.3">
      <c r="A148" s="7"/>
      <c r="B148" s="7" t="s">
        <v>407</v>
      </c>
      <c r="C148" s="7"/>
      <c r="D148" s="7"/>
      <c r="E148" s="7"/>
      <c r="F148" s="7" t="s">
        <v>408</v>
      </c>
      <c r="G148" s="28">
        <v>0</v>
      </c>
      <c r="H148" s="28">
        <v>9.2899999999999991</v>
      </c>
      <c r="I148" s="10">
        <f t="shared" si="4"/>
        <v>0</v>
      </c>
    </row>
    <row r="149" spans="1:9" ht="14.25" customHeight="1" x14ac:dyDescent="0.3">
      <c r="A149" s="29" t="s">
        <v>124</v>
      </c>
      <c r="B149" s="29" t="s">
        <v>124</v>
      </c>
      <c r="C149" s="29" t="s">
        <v>124</v>
      </c>
      <c r="D149" s="29" t="s">
        <v>258</v>
      </c>
      <c r="E149" s="29" t="s">
        <v>229</v>
      </c>
      <c r="F149" s="29" t="s">
        <v>259</v>
      </c>
      <c r="G149" s="30">
        <v>0</v>
      </c>
      <c r="H149" s="30">
        <v>9.2899999999999991</v>
      </c>
      <c r="I149" s="10">
        <f t="shared" si="4"/>
        <v>0</v>
      </c>
    </row>
    <row r="150" spans="1:9" ht="14.25" customHeight="1" x14ac:dyDescent="0.3">
      <c r="A150" s="7"/>
      <c r="B150" s="7" t="s">
        <v>409</v>
      </c>
      <c r="C150" s="7"/>
      <c r="D150" s="7"/>
      <c r="E150" s="7"/>
      <c r="F150" s="7" t="s">
        <v>410</v>
      </c>
      <c r="G150" s="28">
        <v>2500</v>
      </c>
      <c r="H150" s="28">
        <v>0</v>
      </c>
      <c r="I150" s="10">
        <f t="shared" si="4"/>
        <v>0</v>
      </c>
    </row>
    <row r="151" spans="1:9" ht="14.25" customHeight="1" x14ac:dyDescent="0.3">
      <c r="A151" s="29" t="s">
        <v>124</v>
      </c>
      <c r="B151" s="29" t="s">
        <v>124</v>
      </c>
      <c r="C151" s="29" t="s">
        <v>124</v>
      </c>
      <c r="D151" s="29" t="s">
        <v>256</v>
      </c>
      <c r="E151" s="29" t="s">
        <v>229</v>
      </c>
      <c r="F151" s="29" t="s">
        <v>257</v>
      </c>
      <c r="G151" s="30">
        <v>2500</v>
      </c>
      <c r="H151" s="30">
        <v>0</v>
      </c>
      <c r="I151" s="10">
        <f t="shared" si="4"/>
        <v>0</v>
      </c>
    </row>
    <row r="152" spans="1:9" ht="14.25" customHeight="1" x14ac:dyDescent="0.3">
      <c r="A152" s="3" t="s">
        <v>411</v>
      </c>
      <c r="B152" s="3"/>
      <c r="C152" s="3"/>
      <c r="D152" s="3"/>
      <c r="E152" s="3"/>
      <c r="F152" s="3" t="s">
        <v>412</v>
      </c>
      <c r="G152" s="27">
        <v>10000</v>
      </c>
      <c r="H152" s="27">
        <v>3302.4</v>
      </c>
      <c r="I152" s="5">
        <f t="shared" si="4"/>
        <v>0.33024000000000003</v>
      </c>
    </row>
    <row r="153" spans="1:9" ht="14.25" customHeight="1" x14ac:dyDescent="0.3">
      <c r="A153" s="7"/>
      <c r="B153" s="7" t="s">
        <v>413</v>
      </c>
      <c r="C153" s="7"/>
      <c r="D153" s="7"/>
      <c r="E153" s="7"/>
      <c r="F153" s="7" t="s">
        <v>414</v>
      </c>
      <c r="G153" s="28">
        <v>10000</v>
      </c>
      <c r="H153" s="28">
        <v>3302.4</v>
      </c>
      <c r="I153" s="10">
        <f t="shared" si="4"/>
        <v>0.33024000000000003</v>
      </c>
    </row>
    <row r="154" spans="1:9" ht="39.9" customHeight="1" x14ac:dyDescent="0.3">
      <c r="A154" s="29" t="s">
        <v>124</v>
      </c>
      <c r="B154" s="29" t="s">
        <v>124</v>
      </c>
      <c r="C154" s="29" t="s">
        <v>124</v>
      </c>
      <c r="D154" s="29" t="s">
        <v>234</v>
      </c>
      <c r="E154" s="29" t="s">
        <v>229</v>
      </c>
      <c r="F154" s="29" t="s">
        <v>235</v>
      </c>
      <c r="G154" s="30">
        <v>10000</v>
      </c>
      <c r="H154" s="30">
        <v>3302.4</v>
      </c>
      <c r="I154" s="10">
        <f t="shared" si="4"/>
        <v>0.33024000000000003</v>
      </c>
    </row>
    <row r="155" spans="1:9" ht="14.25" customHeight="1" x14ac:dyDescent="0.3">
      <c r="A155" s="3" t="s">
        <v>415</v>
      </c>
      <c r="B155" s="3"/>
      <c r="C155" s="3"/>
      <c r="D155" s="3"/>
      <c r="E155" s="3"/>
      <c r="F155" s="3" t="s">
        <v>416</v>
      </c>
      <c r="G155" s="27">
        <v>8000</v>
      </c>
      <c r="H155" s="27">
        <v>3319.3</v>
      </c>
      <c r="I155" s="5">
        <f t="shared" si="4"/>
        <v>0.41491250000000002</v>
      </c>
    </row>
    <row r="156" spans="1:9" ht="14.25" customHeight="1" x14ac:dyDescent="0.3">
      <c r="A156" s="7"/>
      <c r="B156" s="7" t="s">
        <v>417</v>
      </c>
      <c r="C156" s="7"/>
      <c r="D156" s="7"/>
      <c r="E156" s="7"/>
      <c r="F156" s="7" t="s">
        <v>418</v>
      </c>
      <c r="G156" s="28">
        <v>8000</v>
      </c>
      <c r="H156" s="28">
        <v>3319.3</v>
      </c>
      <c r="I156" s="10">
        <f t="shared" si="4"/>
        <v>0.41491250000000002</v>
      </c>
    </row>
    <row r="157" spans="1:9" ht="14.25" customHeight="1" x14ac:dyDescent="0.3">
      <c r="A157" s="29" t="s">
        <v>124</v>
      </c>
      <c r="B157" s="29" t="s">
        <v>124</v>
      </c>
      <c r="C157" s="29" t="s">
        <v>124</v>
      </c>
      <c r="D157" s="29" t="s">
        <v>264</v>
      </c>
      <c r="E157" s="29" t="s">
        <v>229</v>
      </c>
      <c r="F157" s="29" t="s">
        <v>265</v>
      </c>
      <c r="G157" s="30">
        <v>8000</v>
      </c>
      <c r="H157" s="30">
        <v>3319.3</v>
      </c>
      <c r="I157" s="10">
        <f t="shared" si="4"/>
        <v>0.41491250000000002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5" width="14.33203125" customWidth="1"/>
    <col min="6" max="6" width="57.109375" customWidth="1"/>
    <col min="7" max="9" width="14.33203125" customWidth="1"/>
  </cols>
  <sheetData>
    <row r="1" spans="1:9" x14ac:dyDescent="0.3">
      <c r="A1" s="1" t="s">
        <v>215</v>
      </c>
      <c r="B1" s="1" t="s">
        <v>216</v>
      </c>
      <c r="C1" s="1" t="s">
        <v>217</v>
      </c>
      <c r="D1" s="1" t="s">
        <v>218</v>
      </c>
      <c r="E1" s="1" t="s">
        <v>219</v>
      </c>
      <c r="F1" s="1" t="s">
        <v>220</v>
      </c>
      <c r="G1" s="1" t="s">
        <v>221</v>
      </c>
      <c r="H1" s="1" t="s">
        <v>222</v>
      </c>
      <c r="I1" s="1" t="s">
        <v>223</v>
      </c>
    </row>
    <row r="2" spans="1:9" ht="27" customHeight="1" x14ac:dyDescent="0.3">
      <c r="A2" s="3" t="s">
        <v>224</v>
      </c>
      <c r="B2" s="3"/>
      <c r="C2" s="3"/>
      <c r="D2" s="3"/>
      <c r="E2" s="3"/>
      <c r="F2" s="3" t="s">
        <v>225</v>
      </c>
      <c r="G2" s="27">
        <v>471795.37</v>
      </c>
      <c r="H2" s="27">
        <v>431716.55</v>
      </c>
      <c r="I2" s="5">
        <f t="shared" ref="I2:I65" si="0">IF($G2=0,0,$H2/$G2)</f>
        <v>0.91505041687882605</v>
      </c>
    </row>
    <row r="3" spans="1:9" ht="27" customHeight="1" x14ac:dyDescent="0.3">
      <c r="A3" s="7"/>
      <c r="B3" s="7" t="s">
        <v>419</v>
      </c>
      <c r="C3" s="7"/>
      <c r="D3" s="7"/>
      <c r="E3" s="7"/>
      <c r="F3" s="7" t="s">
        <v>420</v>
      </c>
      <c r="G3" s="28">
        <v>30000</v>
      </c>
      <c r="H3" s="28">
        <v>2315.12</v>
      </c>
      <c r="I3" s="10">
        <f t="shared" si="0"/>
        <v>7.7170666666666665E-2</v>
      </c>
    </row>
    <row r="4" spans="1:9" ht="27" customHeight="1" x14ac:dyDescent="0.3">
      <c r="A4" s="29"/>
      <c r="B4" s="29"/>
      <c r="C4" s="29" t="s">
        <v>421</v>
      </c>
      <c r="D4" s="29"/>
      <c r="E4" s="29"/>
      <c r="F4" s="29" t="s">
        <v>422</v>
      </c>
      <c r="G4" s="30">
        <v>30000</v>
      </c>
      <c r="H4" s="30">
        <v>2315.12</v>
      </c>
      <c r="I4" s="10">
        <f t="shared" si="0"/>
        <v>7.7170666666666665E-2</v>
      </c>
    </row>
    <row r="5" spans="1:9" ht="14.25" customHeight="1" x14ac:dyDescent="0.3">
      <c r="A5" s="29" t="s">
        <v>124</v>
      </c>
      <c r="B5" s="29" t="s">
        <v>124</v>
      </c>
      <c r="C5" s="29" t="s">
        <v>124</v>
      </c>
      <c r="D5" s="29" t="s">
        <v>423</v>
      </c>
      <c r="E5" s="29" t="s">
        <v>229</v>
      </c>
      <c r="F5" s="29" t="s">
        <v>424</v>
      </c>
      <c r="G5" s="30">
        <v>500</v>
      </c>
      <c r="H5" s="30">
        <v>231.12</v>
      </c>
      <c r="I5" s="10">
        <f t="shared" si="0"/>
        <v>0.46223999999999998</v>
      </c>
    </row>
    <row r="6" spans="1:9" ht="27" customHeight="1" x14ac:dyDescent="0.3">
      <c r="A6" s="29" t="s">
        <v>124</v>
      </c>
      <c r="B6" s="29" t="s">
        <v>124</v>
      </c>
      <c r="C6" s="29" t="s">
        <v>124</v>
      </c>
      <c r="D6" s="29" t="s">
        <v>425</v>
      </c>
      <c r="E6" s="29" t="s">
        <v>229</v>
      </c>
      <c r="F6" s="29" t="s">
        <v>426</v>
      </c>
      <c r="G6" s="30">
        <v>29500</v>
      </c>
      <c r="H6" s="30">
        <v>2084</v>
      </c>
      <c r="I6" s="10">
        <f t="shared" si="0"/>
        <v>7.0644067796610172E-2</v>
      </c>
    </row>
    <row r="7" spans="1:9" ht="14.25" customHeight="1" x14ac:dyDescent="0.3">
      <c r="A7" s="7"/>
      <c r="B7" s="7" t="s">
        <v>427</v>
      </c>
      <c r="C7" s="7"/>
      <c r="D7" s="7"/>
      <c r="E7" s="7"/>
      <c r="F7" s="7" t="s">
        <v>428</v>
      </c>
      <c r="G7" s="28">
        <v>26000</v>
      </c>
      <c r="H7" s="28">
        <v>13606.06</v>
      </c>
      <c r="I7" s="10">
        <f t="shared" si="0"/>
        <v>0.52330999999999994</v>
      </c>
    </row>
    <row r="8" spans="1:9" ht="27" customHeight="1" x14ac:dyDescent="0.3">
      <c r="A8" s="29"/>
      <c r="B8" s="29"/>
      <c r="C8" s="29" t="s">
        <v>421</v>
      </c>
      <c r="D8" s="29"/>
      <c r="E8" s="29"/>
      <c r="F8" s="29" t="s">
        <v>422</v>
      </c>
      <c r="G8" s="30">
        <v>26000</v>
      </c>
      <c r="H8" s="30">
        <v>13606.06</v>
      </c>
      <c r="I8" s="10">
        <f t="shared" si="0"/>
        <v>0.52330999999999994</v>
      </c>
    </row>
    <row r="9" spans="1:9" ht="27" customHeight="1" x14ac:dyDescent="0.3">
      <c r="A9" s="29" t="s">
        <v>124</v>
      </c>
      <c r="B9" s="29" t="s">
        <v>124</v>
      </c>
      <c r="C9" s="29" t="s">
        <v>124</v>
      </c>
      <c r="D9" s="29" t="s">
        <v>429</v>
      </c>
      <c r="E9" s="29" t="s">
        <v>229</v>
      </c>
      <c r="F9" s="29" t="s">
        <v>430</v>
      </c>
      <c r="G9" s="30">
        <v>26000</v>
      </c>
      <c r="H9" s="30">
        <v>13606.06</v>
      </c>
      <c r="I9" s="10">
        <f t="shared" si="0"/>
        <v>0.52330999999999994</v>
      </c>
    </row>
    <row r="10" spans="1:9" ht="14.25" customHeight="1" x14ac:dyDescent="0.3">
      <c r="A10" s="7"/>
      <c r="B10" s="7" t="s">
        <v>226</v>
      </c>
      <c r="C10" s="7"/>
      <c r="D10" s="7"/>
      <c r="E10" s="7"/>
      <c r="F10" s="7" t="s">
        <v>227</v>
      </c>
      <c r="G10" s="28">
        <v>415795.37</v>
      </c>
      <c r="H10" s="28">
        <v>415795.37</v>
      </c>
      <c r="I10" s="10">
        <f t="shared" si="0"/>
        <v>1</v>
      </c>
    </row>
    <row r="11" spans="1:9" ht="27" customHeight="1" x14ac:dyDescent="0.3">
      <c r="A11" s="29"/>
      <c r="B11" s="29"/>
      <c r="C11" s="29" t="s">
        <v>421</v>
      </c>
      <c r="D11" s="29"/>
      <c r="E11" s="29"/>
      <c r="F11" s="29" t="s">
        <v>422</v>
      </c>
      <c r="G11" s="30">
        <v>411009.77</v>
      </c>
      <c r="H11" s="30">
        <v>411009.77</v>
      </c>
      <c r="I11" s="10">
        <f t="shared" si="0"/>
        <v>1</v>
      </c>
    </row>
    <row r="12" spans="1:9" ht="14.25" customHeight="1" x14ac:dyDescent="0.3">
      <c r="A12" s="29" t="s">
        <v>124</v>
      </c>
      <c r="B12" s="29" t="s">
        <v>124</v>
      </c>
      <c r="C12" s="29" t="s">
        <v>124</v>
      </c>
      <c r="D12" s="29" t="s">
        <v>431</v>
      </c>
      <c r="E12" s="29" t="s">
        <v>229</v>
      </c>
      <c r="F12" s="29" t="s">
        <v>432</v>
      </c>
      <c r="G12" s="30">
        <v>802</v>
      </c>
      <c r="H12" s="30">
        <v>802</v>
      </c>
      <c r="I12" s="10">
        <f t="shared" si="0"/>
        <v>1</v>
      </c>
    </row>
    <row r="13" spans="1:9" ht="14.25" customHeight="1" x14ac:dyDescent="0.3">
      <c r="A13" s="29" t="s">
        <v>124</v>
      </c>
      <c r="B13" s="29" t="s">
        <v>124</v>
      </c>
      <c r="C13" s="29" t="s">
        <v>124</v>
      </c>
      <c r="D13" s="29" t="s">
        <v>423</v>
      </c>
      <c r="E13" s="29" t="s">
        <v>229</v>
      </c>
      <c r="F13" s="29" t="s">
        <v>424</v>
      </c>
      <c r="G13" s="30">
        <v>200</v>
      </c>
      <c r="H13" s="30">
        <v>200</v>
      </c>
      <c r="I13" s="10">
        <f t="shared" si="0"/>
        <v>1</v>
      </c>
    </row>
    <row r="14" spans="1:9" ht="14.25" customHeight="1" x14ac:dyDescent="0.3">
      <c r="A14" s="29" t="s">
        <v>124</v>
      </c>
      <c r="B14" s="29" t="s">
        <v>124</v>
      </c>
      <c r="C14" s="29" t="s">
        <v>124</v>
      </c>
      <c r="D14" s="29" t="s">
        <v>425</v>
      </c>
      <c r="E14" s="29" t="s">
        <v>229</v>
      </c>
      <c r="F14" s="29" t="s">
        <v>426</v>
      </c>
      <c r="G14" s="30">
        <v>2365.25</v>
      </c>
      <c r="H14" s="30">
        <v>2365.25</v>
      </c>
      <c r="I14" s="10">
        <f t="shared" si="0"/>
        <v>1</v>
      </c>
    </row>
    <row r="15" spans="1:9" ht="14.25" customHeight="1" x14ac:dyDescent="0.3">
      <c r="A15" s="29" t="s">
        <v>124</v>
      </c>
      <c r="B15" s="29" t="s">
        <v>124</v>
      </c>
      <c r="C15" s="29" t="s">
        <v>124</v>
      </c>
      <c r="D15" s="29" t="s">
        <v>433</v>
      </c>
      <c r="E15" s="29" t="s">
        <v>229</v>
      </c>
      <c r="F15" s="29" t="s">
        <v>434</v>
      </c>
      <c r="G15" s="30">
        <v>407642.52</v>
      </c>
      <c r="H15" s="30">
        <v>407642.52</v>
      </c>
      <c r="I15" s="10">
        <f t="shared" si="0"/>
        <v>1</v>
      </c>
    </row>
    <row r="16" spans="1:9" ht="14.25" customHeight="1" x14ac:dyDescent="0.3">
      <c r="A16" s="29"/>
      <c r="B16" s="29"/>
      <c r="C16" s="29" t="s">
        <v>435</v>
      </c>
      <c r="D16" s="29"/>
      <c r="E16" s="29"/>
      <c r="F16" s="29" t="s">
        <v>436</v>
      </c>
      <c r="G16" s="30">
        <v>4785.6000000000004</v>
      </c>
      <c r="H16" s="30">
        <v>4785.6000000000004</v>
      </c>
      <c r="I16" s="10">
        <f t="shared" si="0"/>
        <v>1</v>
      </c>
    </row>
    <row r="17" spans="1:9" ht="14.25" customHeight="1" x14ac:dyDescent="0.3">
      <c r="A17" s="29" t="s">
        <v>124</v>
      </c>
      <c r="B17" s="29" t="s">
        <v>124</v>
      </c>
      <c r="C17" s="29" t="s">
        <v>124</v>
      </c>
      <c r="D17" s="29" t="s">
        <v>437</v>
      </c>
      <c r="E17" s="29" t="s">
        <v>229</v>
      </c>
      <c r="F17" s="29" t="s">
        <v>438</v>
      </c>
      <c r="G17" s="30">
        <v>4000</v>
      </c>
      <c r="H17" s="30">
        <v>4000</v>
      </c>
      <c r="I17" s="10">
        <f t="shared" si="0"/>
        <v>1</v>
      </c>
    </row>
    <row r="18" spans="1:9" ht="14.25" customHeight="1" x14ac:dyDescent="0.3">
      <c r="A18" s="29" t="s">
        <v>124</v>
      </c>
      <c r="B18" s="29" t="s">
        <v>124</v>
      </c>
      <c r="C18" s="29" t="s">
        <v>124</v>
      </c>
      <c r="D18" s="29" t="s">
        <v>439</v>
      </c>
      <c r="E18" s="29" t="s">
        <v>229</v>
      </c>
      <c r="F18" s="29" t="s">
        <v>440</v>
      </c>
      <c r="G18" s="30">
        <v>687.6</v>
      </c>
      <c r="H18" s="30">
        <v>687.6</v>
      </c>
      <c r="I18" s="10">
        <f t="shared" si="0"/>
        <v>1</v>
      </c>
    </row>
    <row r="19" spans="1:9" ht="27" customHeight="1" x14ac:dyDescent="0.3">
      <c r="A19" s="29" t="s">
        <v>124</v>
      </c>
      <c r="B19" s="29" t="s">
        <v>124</v>
      </c>
      <c r="C19" s="29" t="s">
        <v>124</v>
      </c>
      <c r="D19" s="29" t="s">
        <v>441</v>
      </c>
      <c r="E19" s="29" t="s">
        <v>229</v>
      </c>
      <c r="F19" s="29" t="s">
        <v>442</v>
      </c>
      <c r="G19" s="30">
        <v>98</v>
      </c>
      <c r="H19" s="30">
        <v>98</v>
      </c>
      <c r="I19" s="10">
        <f t="shared" si="0"/>
        <v>1</v>
      </c>
    </row>
    <row r="20" spans="1:9" ht="27" customHeight="1" x14ac:dyDescent="0.3">
      <c r="A20" s="3" t="s">
        <v>236</v>
      </c>
      <c r="B20" s="3"/>
      <c r="C20" s="3"/>
      <c r="D20" s="3"/>
      <c r="E20" s="3"/>
      <c r="F20" s="3" t="s">
        <v>237</v>
      </c>
      <c r="G20" s="27">
        <v>201551.44</v>
      </c>
      <c r="H20" s="27">
        <v>119625.84</v>
      </c>
      <c r="I20" s="5">
        <f t="shared" si="0"/>
        <v>0.59352510703967187</v>
      </c>
    </row>
    <row r="21" spans="1:9" ht="27" customHeight="1" x14ac:dyDescent="0.3">
      <c r="A21" s="7"/>
      <c r="B21" s="7" t="s">
        <v>443</v>
      </c>
      <c r="C21" s="7"/>
      <c r="D21" s="7"/>
      <c r="E21" s="7"/>
      <c r="F21" s="7" t="s">
        <v>444</v>
      </c>
      <c r="G21" s="28">
        <v>2350</v>
      </c>
      <c r="H21" s="28">
        <v>2347.38</v>
      </c>
      <c r="I21" s="10">
        <f t="shared" si="0"/>
        <v>0.99888510638297878</v>
      </c>
    </row>
    <row r="22" spans="1:9" ht="27" customHeight="1" x14ac:dyDescent="0.3">
      <c r="A22" s="29"/>
      <c r="B22" s="29"/>
      <c r="C22" s="29" t="s">
        <v>421</v>
      </c>
      <c r="D22" s="29"/>
      <c r="E22" s="29"/>
      <c r="F22" s="29" t="s">
        <v>422</v>
      </c>
      <c r="G22" s="30">
        <v>2350</v>
      </c>
      <c r="H22" s="30">
        <v>2347.38</v>
      </c>
      <c r="I22" s="10">
        <f t="shared" si="0"/>
        <v>0.99888510638297878</v>
      </c>
    </row>
    <row r="23" spans="1:9" ht="27" customHeight="1" x14ac:dyDescent="0.3">
      <c r="A23" s="29" t="s">
        <v>124</v>
      </c>
      <c r="B23" s="29" t="s">
        <v>124</v>
      </c>
      <c r="C23" s="29" t="s">
        <v>124</v>
      </c>
      <c r="D23" s="29" t="s">
        <v>433</v>
      </c>
      <c r="E23" s="29" t="s">
        <v>229</v>
      </c>
      <c r="F23" s="29" t="s">
        <v>434</v>
      </c>
      <c r="G23" s="30">
        <v>2350</v>
      </c>
      <c r="H23" s="30">
        <v>2347.38</v>
      </c>
      <c r="I23" s="10">
        <f t="shared" si="0"/>
        <v>0.99888510638297878</v>
      </c>
    </row>
    <row r="24" spans="1:9" ht="27" customHeight="1" x14ac:dyDescent="0.3">
      <c r="A24" s="7"/>
      <c r="B24" s="7" t="s">
        <v>238</v>
      </c>
      <c r="C24" s="7"/>
      <c r="D24" s="7"/>
      <c r="E24" s="7"/>
      <c r="F24" s="7" t="s">
        <v>239</v>
      </c>
      <c r="G24" s="28">
        <v>123800</v>
      </c>
      <c r="H24" s="28">
        <v>88191.21</v>
      </c>
      <c r="I24" s="10">
        <f t="shared" si="0"/>
        <v>0.71236841680129248</v>
      </c>
    </row>
    <row r="25" spans="1:9" ht="27" customHeight="1" x14ac:dyDescent="0.3">
      <c r="A25" s="29"/>
      <c r="B25" s="29"/>
      <c r="C25" s="29" t="s">
        <v>421</v>
      </c>
      <c r="D25" s="29"/>
      <c r="E25" s="29"/>
      <c r="F25" s="29" t="s">
        <v>422</v>
      </c>
      <c r="G25" s="30">
        <v>123800</v>
      </c>
      <c r="H25" s="30">
        <v>88191.21</v>
      </c>
      <c r="I25" s="10">
        <f t="shared" si="0"/>
        <v>0.71236841680129248</v>
      </c>
    </row>
    <row r="26" spans="1:9" ht="27" customHeight="1" x14ac:dyDescent="0.3">
      <c r="A26" s="29" t="s">
        <v>124</v>
      </c>
      <c r="B26" s="29" t="s">
        <v>124</v>
      </c>
      <c r="C26" s="29" t="s">
        <v>124</v>
      </c>
      <c r="D26" s="29" t="s">
        <v>425</v>
      </c>
      <c r="E26" s="29" t="s">
        <v>229</v>
      </c>
      <c r="F26" s="29" t="s">
        <v>426</v>
      </c>
      <c r="G26" s="30">
        <v>51600</v>
      </c>
      <c r="H26" s="30">
        <v>16000</v>
      </c>
      <c r="I26" s="10">
        <f t="shared" si="0"/>
        <v>0.31007751937984496</v>
      </c>
    </row>
    <row r="27" spans="1:9" ht="27" customHeight="1" x14ac:dyDescent="0.3">
      <c r="A27" s="29" t="s">
        <v>124</v>
      </c>
      <c r="B27" s="29" t="s">
        <v>124</v>
      </c>
      <c r="C27" s="29" t="s">
        <v>124</v>
      </c>
      <c r="D27" s="29" t="s">
        <v>445</v>
      </c>
      <c r="E27" s="29" t="s">
        <v>229</v>
      </c>
      <c r="F27" s="29" t="s">
        <v>446</v>
      </c>
      <c r="G27" s="30">
        <v>72200</v>
      </c>
      <c r="H27" s="30">
        <v>72191.210000000006</v>
      </c>
      <c r="I27" s="10">
        <f t="shared" si="0"/>
        <v>0.99987825484764548</v>
      </c>
    </row>
    <row r="28" spans="1:9" ht="27" customHeight="1" x14ac:dyDescent="0.3">
      <c r="A28" s="7"/>
      <c r="B28" s="7" t="s">
        <v>447</v>
      </c>
      <c r="C28" s="7"/>
      <c r="D28" s="7"/>
      <c r="E28" s="7"/>
      <c r="F28" s="7" t="s">
        <v>448</v>
      </c>
      <c r="G28" s="28">
        <v>75401.440000000002</v>
      </c>
      <c r="H28" s="28">
        <v>29087.25</v>
      </c>
      <c r="I28" s="10">
        <f t="shared" si="0"/>
        <v>0.38576517902045371</v>
      </c>
    </row>
    <row r="29" spans="1:9" ht="27" customHeight="1" x14ac:dyDescent="0.3">
      <c r="A29" s="29"/>
      <c r="B29" s="29"/>
      <c r="C29" s="29" t="s">
        <v>421</v>
      </c>
      <c r="D29" s="29"/>
      <c r="E29" s="29"/>
      <c r="F29" s="29" t="s">
        <v>422</v>
      </c>
      <c r="G29" s="30">
        <v>61298.8</v>
      </c>
      <c r="H29" s="30">
        <v>29087.25</v>
      </c>
      <c r="I29" s="10">
        <f t="shared" si="0"/>
        <v>0.47451581433894297</v>
      </c>
    </row>
    <row r="30" spans="1:9" ht="27" customHeight="1" x14ac:dyDescent="0.3">
      <c r="A30" s="29" t="s">
        <v>124</v>
      </c>
      <c r="B30" s="29" t="s">
        <v>124</v>
      </c>
      <c r="C30" s="29" t="s">
        <v>124</v>
      </c>
      <c r="D30" s="29" t="s">
        <v>431</v>
      </c>
      <c r="E30" s="29" t="s">
        <v>229</v>
      </c>
      <c r="F30" s="29" t="s">
        <v>432</v>
      </c>
      <c r="G30" s="30">
        <v>12000</v>
      </c>
      <c r="H30" s="30">
        <v>1701.2</v>
      </c>
      <c r="I30" s="10">
        <f t="shared" si="0"/>
        <v>0.14176666666666668</v>
      </c>
    </row>
    <row r="31" spans="1:9" ht="27" customHeight="1" x14ac:dyDescent="0.3">
      <c r="A31" s="29" t="s">
        <v>124</v>
      </c>
      <c r="B31" s="29" t="s">
        <v>124</v>
      </c>
      <c r="C31" s="29" t="s">
        <v>124</v>
      </c>
      <c r="D31" s="29" t="s">
        <v>449</v>
      </c>
      <c r="E31" s="29" t="s">
        <v>229</v>
      </c>
      <c r="F31" s="29" t="s">
        <v>450</v>
      </c>
      <c r="G31" s="30">
        <v>19298.8</v>
      </c>
      <c r="H31" s="30">
        <v>17293.8</v>
      </c>
      <c r="I31" s="10">
        <f t="shared" si="0"/>
        <v>0.89610753000186538</v>
      </c>
    </row>
    <row r="32" spans="1:9" ht="27" customHeight="1" x14ac:dyDescent="0.3">
      <c r="A32" s="29" t="s">
        <v>124</v>
      </c>
      <c r="B32" s="29" t="s">
        <v>124</v>
      </c>
      <c r="C32" s="29" t="s">
        <v>124</v>
      </c>
      <c r="D32" s="29" t="s">
        <v>425</v>
      </c>
      <c r="E32" s="29" t="s">
        <v>229</v>
      </c>
      <c r="F32" s="29" t="s">
        <v>426</v>
      </c>
      <c r="G32" s="30">
        <v>30000</v>
      </c>
      <c r="H32" s="30">
        <v>10092.25</v>
      </c>
      <c r="I32" s="10">
        <f t="shared" si="0"/>
        <v>0.33640833333333331</v>
      </c>
    </row>
    <row r="33" spans="1:9" ht="14.25" customHeight="1" x14ac:dyDescent="0.3">
      <c r="A33" s="29"/>
      <c r="B33" s="29"/>
      <c r="C33" s="29" t="s">
        <v>451</v>
      </c>
      <c r="D33" s="29"/>
      <c r="E33" s="29"/>
      <c r="F33" s="29" t="s">
        <v>452</v>
      </c>
      <c r="G33" s="30">
        <v>14102.64</v>
      </c>
      <c r="H33" s="30">
        <v>0</v>
      </c>
      <c r="I33" s="10">
        <f t="shared" si="0"/>
        <v>0</v>
      </c>
    </row>
    <row r="34" spans="1:9" ht="14.25" customHeight="1" x14ac:dyDescent="0.3">
      <c r="A34" s="29" t="s">
        <v>124</v>
      </c>
      <c r="B34" s="29" t="s">
        <v>124</v>
      </c>
      <c r="C34" s="29" t="s">
        <v>124</v>
      </c>
      <c r="D34" s="29" t="s">
        <v>453</v>
      </c>
      <c r="E34" s="29" t="s">
        <v>229</v>
      </c>
      <c r="F34" s="29" t="s">
        <v>454</v>
      </c>
      <c r="G34" s="30">
        <v>14102.64</v>
      </c>
      <c r="H34" s="30">
        <v>0</v>
      </c>
      <c r="I34" s="10">
        <f t="shared" si="0"/>
        <v>0</v>
      </c>
    </row>
    <row r="35" spans="1:9" ht="27" customHeight="1" x14ac:dyDescent="0.3">
      <c r="A35" s="3" t="s">
        <v>455</v>
      </c>
      <c r="B35" s="3"/>
      <c r="C35" s="3"/>
      <c r="D35" s="3"/>
      <c r="E35" s="3"/>
      <c r="F35" s="3" t="s">
        <v>456</v>
      </c>
      <c r="G35" s="27">
        <v>71639.42</v>
      </c>
      <c r="H35" s="27">
        <v>67089.42</v>
      </c>
      <c r="I35" s="5">
        <f t="shared" si="0"/>
        <v>0.93648748133360094</v>
      </c>
    </row>
    <row r="36" spans="1:9" ht="27" customHeight="1" x14ac:dyDescent="0.3">
      <c r="A36" s="7"/>
      <c r="B36" s="7" t="s">
        <v>457</v>
      </c>
      <c r="C36" s="7"/>
      <c r="D36" s="7"/>
      <c r="E36" s="7"/>
      <c r="F36" s="7" t="s">
        <v>458</v>
      </c>
      <c r="G36" s="28">
        <v>71639.42</v>
      </c>
      <c r="H36" s="28">
        <v>67089.42</v>
      </c>
      <c r="I36" s="10">
        <f t="shared" si="0"/>
        <v>0.93648748133360094</v>
      </c>
    </row>
    <row r="37" spans="1:9" ht="27" customHeight="1" x14ac:dyDescent="0.3">
      <c r="A37" s="29"/>
      <c r="B37" s="29"/>
      <c r="C37" s="29" t="s">
        <v>421</v>
      </c>
      <c r="D37" s="29"/>
      <c r="E37" s="29"/>
      <c r="F37" s="29" t="s">
        <v>422</v>
      </c>
      <c r="G37" s="30">
        <v>9000</v>
      </c>
      <c r="H37" s="30">
        <v>4450</v>
      </c>
      <c r="I37" s="10">
        <f t="shared" si="0"/>
        <v>0.49444444444444446</v>
      </c>
    </row>
    <row r="38" spans="1:9" ht="27" customHeight="1" x14ac:dyDescent="0.3">
      <c r="A38" s="29" t="s">
        <v>124</v>
      </c>
      <c r="B38" s="29" t="s">
        <v>124</v>
      </c>
      <c r="C38" s="29" t="s">
        <v>124</v>
      </c>
      <c r="D38" s="29" t="s">
        <v>425</v>
      </c>
      <c r="E38" s="29" t="s">
        <v>229</v>
      </c>
      <c r="F38" s="29" t="s">
        <v>426</v>
      </c>
      <c r="G38" s="30">
        <v>9000</v>
      </c>
      <c r="H38" s="30">
        <v>4450</v>
      </c>
      <c r="I38" s="10">
        <f t="shared" si="0"/>
        <v>0.49444444444444446</v>
      </c>
    </row>
    <row r="39" spans="1:9" ht="39.9" customHeight="1" x14ac:dyDescent="0.3">
      <c r="A39" s="29"/>
      <c r="B39" s="29"/>
      <c r="C39" s="29" t="s">
        <v>459</v>
      </c>
      <c r="D39" s="29"/>
      <c r="E39" s="29"/>
      <c r="F39" s="29" t="s">
        <v>460</v>
      </c>
      <c r="G39" s="30">
        <v>62639.42</v>
      </c>
      <c r="H39" s="30">
        <v>62639.42</v>
      </c>
      <c r="I39" s="10">
        <f t="shared" si="0"/>
        <v>1</v>
      </c>
    </row>
    <row r="40" spans="1:9" ht="39.9" customHeight="1" x14ac:dyDescent="0.3">
      <c r="A40" s="29" t="s">
        <v>124</v>
      </c>
      <c r="B40" s="29" t="s">
        <v>124</v>
      </c>
      <c r="C40" s="29" t="s">
        <v>124</v>
      </c>
      <c r="D40" s="29" t="s">
        <v>455</v>
      </c>
      <c r="E40" s="29" t="s">
        <v>147</v>
      </c>
      <c r="F40" s="29" t="s">
        <v>461</v>
      </c>
      <c r="G40" s="30">
        <v>62639.42</v>
      </c>
      <c r="H40" s="30">
        <v>62639.42</v>
      </c>
      <c r="I40" s="10">
        <f t="shared" si="0"/>
        <v>1</v>
      </c>
    </row>
    <row r="41" spans="1:9" ht="27" customHeight="1" x14ac:dyDescent="0.3">
      <c r="A41" s="3" t="s">
        <v>242</v>
      </c>
      <c r="B41" s="3"/>
      <c r="C41" s="3"/>
      <c r="D41" s="3"/>
      <c r="E41" s="3"/>
      <c r="F41" s="3" t="s">
        <v>243</v>
      </c>
      <c r="G41" s="27">
        <v>123900</v>
      </c>
      <c r="H41" s="27">
        <v>31732.42</v>
      </c>
      <c r="I41" s="5">
        <f t="shared" si="0"/>
        <v>0.25611315577078286</v>
      </c>
    </row>
    <row r="42" spans="1:9" ht="27" customHeight="1" x14ac:dyDescent="0.3">
      <c r="A42" s="7"/>
      <c r="B42" s="7" t="s">
        <v>244</v>
      </c>
      <c r="C42" s="7"/>
      <c r="D42" s="7"/>
      <c r="E42" s="7"/>
      <c r="F42" s="7" t="s">
        <v>245</v>
      </c>
      <c r="G42" s="28">
        <v>123900</v>
      </c>
      <c r="H42" s="28">
        <v>31732.42</v>
      </c>
      <c r="I42" s="10">
        <f t="shared" si="0"/>
        <v>0.25611315577078286</v>
      </c>
    </row>
    <row r="43" spans="1:9" ht="27" customHeight="1" x14ac:dyDescent="0.3">
      <c r="A43" s="29"/>
      <c r="B43" s="29"/>
      <c r="C43" s="29" t="s">
        <v>421</v>
      </c>
      <c r="D43" s="29"/>
      <c r="E43" s="29"/>
      <c r="F43" s="29" t="s">
        <v>422</v>
      </c>
      <c r="G43" s="30">
        <v>100000</v>
      </c>
      <c r="H43" s="30">
        <v>28892.16</v>
      </c>
      <c r="I43" s="10">
        <f t="shared" si="0"/>
        <v>0.2889216</v>
      </c>
    </row>
    <row r="44" spans="1:9" ht="14.25" customHeight="1" x14ac:dyDescent="0.3">
      <c r="A44" s="29" t="s">
        <v>124</v>
      </c>
      <c r="B44" s="29" t="s">
        <v>124</v>
      </c>
      <c r="C44" s="29" t="s">
        <v>124</v>
      </c>
      <c r="D44" s="29" t="s">
        <v>431</v>
      </c>
      <c r="E44" s="29" t="s">
        <v>229</v>
      </c>
      <c r="F44" s="29" t="s">
        <v>432</v>
      </c>
      <c r="G44" s="30">
        <v>5000</v>
      </c>
      <c r="H44" s="30">
        <v>563.64</v>
      </c>
      <c r="I44" s="10">
        <f t="shared" si="0"/>
        <v>0.11272799999999999</v>
      </c>
    </row>
    <row r="45" spans="1:9" ht="14.25" customHeight="1" x14ac:dyDescent="0.3">
      <c r="A45" s="29" t="s">
        <v>124</v>
      </c>
      <c r="B45" s="29" t="s">
        <v>124</v>
      </c>
      <c r="C45" s="29" t="s">
        <v>124</v>
      </c>
      <c r="D45" s="29" t="s">
        <v>449</v>
      </c>
      <c r="E45" s="29" t="s">
        <v>229</v>
      </c>
      <c r="F45" s="29" t="s">
        <v>450</v>
      </c>
      <c r="G45" s="30">
        <v>20000</v>
      </c>
      <c r="H45" s="30">
        <v>7224</v>
      </c>
      <c r="I45" s="10">
        <f t="shared" si="0"/>
        <v>0.36120000000000002</v>
      </c>
    </row>
    <row r="46" spans="1:9" ht="27" customHeight="1" x14ac:dyDescent="0.3">
      <c r="A46" s="29" t="s">
        <v>124</v>
      </c>
      <c r="B46" s="29" t="s">
        <v>124</v>
      </c>
      <c r="C46" s="29" t="s">
        <v>124</v>
      </c>
      <c r="D46" s="29" t="s">
        <v>425</v>
      </c>
      <c r="E46" s="29" t="s">
        <v>229</v>
      </c>
      <c r="F46" s="29" t="s">
        <v>426</v>
      </c>
      <c r="G46" s="30">
        <v>52000</v>
      </c>
      <c r="H46" s="30">
        <v>9816.33</v>
      </c>
      <c r="I46" s="10">
        <f t="shared" si="0"/>
        <v>0.18877557692307692</v>
      </c>
    </row>
    <row r="47" spans="1:9" ht="27" customHeight="1" x14ac:dyDescent="0.3">
      <c r="A47" s="29" t="s">
        <v>124</v>
      </c>
      <c r="B47" s="29" t="s">
        <v>124</v>
      </c>
      <c r="C47" s="29" t="s">
        <v>124</v>
      </c>
      <c r="D47" s="29" t="s">
        <v>433</v>
      </c>
      <c r="E47" s="29" t="s">
        <v>229</v>
      </c>
      <c r="F47" s="29" t="s">
        <v>434</v>
      </c>
      <c r="G47" s="30">
        <v>23000</v>
      </c>
      <c r="H47" s="30">
        <v>11288.19</v>
      </c>
      <c r="I47" s="10">
        <f t="shared" si="0"/>
        <v>0.49079086956521739</v>
      </c>
    </row>
    <row r="48" spans="1:9" ht="27" customHeight="1" x14ac:dyDescent="0.3">
      <c r="A48" s="29"/>
      <c r="B48" s="29"/>
      <c r="C48" s="29" t="s">
        <v>435</v>
      </c>
      <c r="D48" s="29"/>
      <c r="E48" s="29"/>
      <c r="F48" s="29" t="s">
        <v>436</v>
      </c>
      <c r="G48" s="30">
        <v>3900</v>
      </c>
      <c r="H48" s="30">
        <v>2840.26</v>
      </c>
      <c r="I48" s="10">
        <f t="shared" si="0"/>
        <v>0.72827179487179494</v>
      </c>
    </row>
    <row r="49" spans="1:9" ht="14.25" customHeight="1" x14ac:dyDescent="0.3">
      <c r="A49" s="29" t="s">
        <v>124</v>
      </c>
      <c r="B49" s="29" t="s">
        <v>124</v>
      </c>
      <c r="C49" s="29" t="s">
        <v>124</v>
      </c>
      <c r="D49" s="29" t="s">
        <v>439</v>
      </c>
      <c r="E49" s="29" t="s">
        <v>229</v>
      </c>
      <c r="F49" s="29" t="s">
        <v>440</v>
      </c>
      <c r="G49" s="30">
        <v>500</v>
      </c>
      <c r="H49" s="30">
        <v>284.61</v>
      </c>
      <c r="I49" s="10">
        <f t="shared" si="0"/>
        <v>0.56922000000000006</v>
      </c>
    </row>
    <row r="50" spans="1:9" ht="27" customHeight="1" x14ac:dyDescent="0.3">
      <c r="A50" s="29" t="s">
        <v>124</v>
      </c>
      <c r="B50" s="29" t="s">
        <v>124</v>
      </c>
      <c r="C50" s="29" t="s">
        <v>124</v>
      </c>
      <c r="D50" s="29" t="s">
        <v>462</v>
      </c>
      <c r="E50" s="29" t="s">
        <v>229</v>
      </c>
      <c r="F50" s="29" t="s">
        <v>463</v>
      </c>
      <c r="G50" s="30">
        <v>3400</v>
      </c>
      <c r="H50" s="30">
        <v>2555.65</v>
      </c>
      <c r="I50" s="10">
        <f t="shared" si="0"/>
        <v>0.75166176470588242</v>
      </c>
    </row>
    <row r="51" spans="1:9" ht="14.25" customHeight="1" x14ac:dyDescent="0.3">
      <c r="A51" s="29"/>
      <c r="B51" s="29"/>
      <c r="C51" s="29" t="s">
        <v>451</v>
      </c>
      <c r="D51" s="29"/>
      <c r="E51" s="29"/>
      <c r="F51" s="29" t="s">
        <v>452</v>
      </c>
      <c r="G51" s="30">
        <v>20000</v>
      </c>
      <c r="H51" s="30">
        <v>0</v>
      </c>
      <c r="I51" s="10">
        <f t="shared" si="0"/>
        <v>0</v>
      </c>
    </row>
    <row r="52" spans="1:9" ht="14.25" customHeight="1" x14ac:dyDescent="0.3">
      <c r="A52" s="29" t="s">
        <v>124</v>
      </c>
      <c r="B52" s="29" t="s">
        <v>124</v>
      </c>
      <c r="C52" s="29" t="s">
        <v>124</v>
      </c>
      <c r="D52" s="29" t="s">
        <v>453</v>
      </c>
      <c r="E52" s="29" t="s">
        <v>229</v>
      </c>
      <c r="F52" s="29" t="s">
        <v>454</v>
      </c>
      <c r="G52" s="30">
        <v>20000</v>
      </c>
      <c r="H52" s="30">
        <v>0</v>
      </c>
      <c r="I52" s="10">
        <f t="shared" si="0"/>
        <v>0</v>
      </c>
    </row>
    <row r="53" spans="1:9" ht="27" customHeight="1" x14ac:dyDescent="0.3">
      <c r="A53" s="3" t="s">
        <v>260</v>
      </c>
      <c r="B53" s="3"/>
      <c r="C53" s="3"/>
      <c r="D53" s="3"/>
      <c r="E53" s="3"/>
      <c r="F53" s="3" t="s">
        <v>261</v>
      </c>
      <c r="G53" s="27">
        <v>86601</v>
      </c>
      <c r="H53" s="27">
        <v>31429.74</v>
      </c>
      <c r="I53" s="5">
        <f t="shared" si="0"/>
        <v>0.36292583226521635</v>
      </c>
    </row>
    <row r="54" spans="1:9" ht="27" customHeight="1" x14ac:dyDescent="0.3">
      <c r="A54" s="7"/>
      <c r="B54" s="7" t="s">
        <v>464</v>
      </c>
      <c r="C54" s="7"/>
      <c r="D54" s="7"/>
      <c r="E54" s="7"/>
      <c r="F54" s="7" t="s">
        <v>465</v>
      </c>
      <c r="G54" s="28">
        <v>20001</v>
      </c>
      <c r="H54" s="28">
        <v>4030</v>
      </c>
      <c r="I54" s="10">
        <f t="shared" si="0"/>
        <v>0.20148992550372483</v>
      </c>
    </row>
    <row r="55" spans="1:9" ht="27" customHeight="1" x14ac:dyDescent="0.3">
      <c r="A55" s="29"/>
      <c r="B55" s="29"/>
      <c r="C55" s="29" t="s">
        <v>421</v>
      </c>
      <c r="D55" s="29"/>
      <c r="E55" s="29"/>
      <c r="F55" s="29" t="s">
        <v>422</v>
      </c>
      <c r="G55" s="30">
        <v>20001</v>
      </c>
      <c r="H55" s="30">
        <v>4030</v>
      </c>
      <c r="I55" s="10">
        <f t="shared" si="0"/>
        <v>0.20148992550372483</v>
      </c>
    </row>
    <row r="56" spans="1:9" ht="27" customHeight="1" x14ac:dyDescent="0.3">
      <c r="A56" s="29" t="s">
        <v>124</v>
      </c>
      <c r="B56" s="29" t="s">
        <v>124</v>
      </c>
      <c r="C56" s="29" t="s">
        <v>124</v>
      </c>
      <c r="D56" s="29" t="s">
        <v>425</v>
      </c>
      <c r="E56" s="29" t="s">
        <v>229</v>
      </c>
      <c r="F56" s="29" t="s">
        <v>426</v>
      </c>
      <c r="G56" s="30">
        <v>20001</v>
      </c>
      <c r="H56" s="30">
        <v>4030</v>
      </c>
      <c r="I56" s="10">
        <f t="shared" si="0"/>
        <v>0.20148992550372483</v>
      </c>
    </row>
    <row r="57" spans="1:9" ht="27" customHeight="1" x14ac:dyDescent="0.3">
      <c r="A57" s="7"/>
      <c r="B57" s="7" t="s">
        <v>262</v>
      </c>
      <c r="C57" s="7"/>
      <c r="D57" s="7"/>
      <c r="E57" s="7"/>
      <c r="F57" s="7" t="s">
        <v>263</v>
      </c>
      <c r="G57" s="28">
        <v>66600</v>
      </c>
      <c r="H57" s="28">
        <v>27399.74</v>
      </c>
      <c r="I57" s="10">
        <f t="shared" si="0"/>
        <v>0.41140750750750754</v>
      </c>
    </row>
    <row r="58" spans="1:9" ht="27" customHeight="1" x14ac:dyDescent="0.3">
      <c r="A58" s="29"/>
      <c r="B58" s="29"/>
      <c r="C58" s="29" t="s">
        <v>421</v>
      </c>
      <c r="D58" s="29"/>
      <c r="E58" s="29"/>
      <c r="F58" s="29" t="s">
        <v>422</v>
      </c>
      <c r="G58" s="30">
        <v>66600</v>
      </c>
      <c r="H58" s="30">
        <v>27399.74</v>
      </c>
      <c r="I58" s="10">
        <f t="shared" si="0"/>
        <v>0.41140750750750754</v>
      </c>
    </row>
    <row r="59" spans="1:9" ht="27" customHeight="1" x14ac:dyDescent="0.3">
      <c r="A59" s="29" t="s">
        <v>124</v>
      </c>
      <c r="B59" s="29" t="s">
        <v>124</v>
      </c>
      <c r="C59" s="29" t="s">
        <v>124</v>
      </c>
      <c r="D59" s="29" t="s">
        <v>425</v>
      </c>
      <c r="E59" s="29" t="s">
        <v>229</v>
      </c>
      <c r="F59" s="29" t="s">
        <v>426</v>
      </c>
      <c r="G59" s="30">
        <v>66600</v>
      </c>
      <c r="H59" s="30">
        <v>27399.74</v>
      </c>
      <c r="I59" s="10">
        <f t="shared" si="0"/>
        <v>0.41140750750750754</v>
      </c>
    </row>
    <row r="60" spans="1:9" ht="27" customHeight="1" x14ac:dyDescent="0.3">
      <c r="A60" s="3" t="s">
        <v>268</v>
      </c>
      <c r="B60" s="3"/>
      <c r="C60" s="3"/>
      <c r="D60" s="3"/>
      <c r="E60" s="3"/>
      <c r="F60" s="3" t="s">
        <v>269</v>
      </c>
      <c r="G60" s="27">
        <v>2937136.77</v>
      </c>
      <c r="H60" s="27">
        <v>1212831.22</v>
      </c>
      <c r="I60" s="5">
        <f t="shared" si="0"/>
        <v>0.41292977310007933</v>
      </c>
    </row>
    <row r="61" spans="1:9" ht="27" customHeight="1" x14ac:dyDescent="0.3">
      <c r="A61" s="7"/>
      <c r="B61" s="7" t="s">
        <v>270</v>
      </c>
      <c r="C61" s="7"/>
      <c r="D61" s="7"/>
      <c r="E61" s="7"/>
      <c r="F61" s="7" t="s">
        <v>271</v>
      </c>
      <c r="G61" s="28">
        <v>43114.6</v>
      </c>
      <c r="H61" s="28">
        <v>14705.04</v>
      </c>
      <c r="I61" s="10">
        <f t="shared" si="0"/>
        <v>0.34106868670937457</v>
      </c>
    </row>
    <row r="62" spans="1:9" ht="27" customHeight="1" x14ac:dyDescent="0.3">
      <c r="A62" s="29"/>
      <c r="B62" s="29"/>
      <c r="C62" s="29" t="s">
        <v>435</v>
      </c>
      <c r="D62" s="29"/>
      <c r="E62" s="29"/>
      <c r="F62" s="29" t="s">
        <v>436</v>
      </c>
      <c r="G62" s="30">
        <v>43114.6</v>
      </c>
      <c r="H62" s="30">
        <v>14705.04</v>
      </c>
      <c r="I62" s="10">
        <f t="shared" si="0"/>
        <v>0.34106868670937457</v>
      </c>
    </row>
    <row r="63" spans="1:9" ht="27" customHeight="1" x14ac:dyDescent="0.3">
      <c r="A63" s="29" t="s">
        <v>124</v>
      </c>
      <c r="B63" s="29" t="s">
        <v>124</v>
      </c>
      <c r="C63" s="29" t="s">
        <v>124</v>
      </c>
      <c r="D63" s="29" t="s">
        <v>437</v>
      </c>
      <c r="E63" s="29" t="s">
        <v>229</v>
      </c>
      <c r="F63" s="29" t="s">
        <v>438</v>
      </c>
      <c r="G63" s="30">
        <v>43114.6</v>
      </c>
      <c r="H63" s="30">
        <v>14705.04</v>
      </c>
      <c r="I63" s="10">
        <f t="shared" si="0"/>
        <v>0.34106868670937457</v>
      </c>
    </row>
    <row r="64" spans="1:9" ht="27" customHeight="1" x14ac:dyDescent="0.3">
      <c r="A64" s="7"/>
      <c r="B64" s="7" t="s">
        <v>274</v>
      </c>
      <c r="C64" s="7"/>
      <c r="D64" s="7"/>
      <c r="E64" s="7"/>
      <c r="F64" s="7" t="s">
        <v>275</v>
      </c>
      <c r="G64" s="28">
        <v>3520</v>
      </c>
      <c r="H64" s="28">
        <v>765.66</v>
      </c>
      <c r="I64" s="10">
        <f t="shared" si="0"/>
        <v>0.21751704545454545</v>
      </c>
    </row>
    <row r="65" spans="1:9" ht="27" customHeight="1" x14ac:dyDescent="0.3">
      <c r="A65" s="29"/>
      <c r="B65" s="29"/>
      <c r="C65" s="29" t="s">
        <v>421</v>
      </c>
      <c r="D65" s="29"/>
      <c r="E65" s="29"/>
      <c r="F65" s="29" t="s">
        <v>422</v>
      </c>
      <c r="G65" s="30">
        <v>3520</v>
      </c>
      <c r="H65" s="30">
        <v>765.66</v>
      </c>
      <c r="I65" s="10">
        <f t="shared" si="0"/>
        <v>0.21751704545454545</v>
      </c>
    </row>
    <row r="66" spans="1:9" ht="27" customHeight="1" x14ac:dyDescent="0.3">
      <c r="A66" s="29" t="s">
        <v>124</v>
      </c>
      <c r="B66" s="29" t="s">
        <v>124</v>
      </c>
      <c r="C66" s="29" t="s">
        <v>124</v>
      </c>
      <c r="D66" s="29" t="s">
        <v>466</v>
      </c>
      <c r="E66" s="29" t="s">
        <v>229</v>
      </c>
      <c r="F66" s="29" t="s">
        <v>467</v>
      </c>
      <c r="G66" s="30">
        <v>3520</v>
      </c>
      <c r="H66" s="30">
        <v>765.66</v>
      </c>
      <c r="I66" s="10">
        <f t="shared" ref="I66:I129" si="1">IF($G66=0,0,$H66/$G66)</f>
        <v>0.21751704545454545</v>
      </c>
    </row>
    <row r="67" spans="1:9" ht="27" customHeight="1" x14ac:dyDescent="0.3">
      <c r="A67" s="7"/>
      <c r="B67" s="7" t="s">
        <v>468</v>
      </c>
      <c r="C67" s="7"/>
      <c r="D67" s="7"/>
      <c r="E67" s="7"/>
      <c r="F67" s="7" t="s">
        <v>469</v>
      </c>
      <c r="G67" s="28">
        <v>89950</v>
      </c>
      <c r="H67" s="28">
        <v>38215.68</v>
      </c>
      <c r="I67" s="10">
        <f t="shared" si="1"/>
        <v>0.42485469705391887</v>
      </c>
    </row>
    <row r="68" spans="1:9" ht="27" customHeight="1" x14ac:dyDescent="0.3">
      <c r="A68" s="29"/>
      <c r="B68" s="29"/>
      <c r="C68" s="29" t="s">
        <v>421</v>
      </c>
      <c r="D68" s="29"/>
      <c r="E68" s="29"/>
      <c r="F68" s="29" t="s">
        <v>422</v>
      </c>
      <c r="G68" s="30">
        <v>9350</v>
      </c>
      <c r="H68" s="30">
        <v>1645.68</v>
      </c>
      <c r="I68" s="10">
        <f t="shared" si="1"/>
        <v>0.17600855614973263</v>
      </c>
    </row>
    <row r="69" spans="1:9" ht="14.25" customHeight="1" x14ac:dyDescent="0.3">
      <c r="A69" s="29" t="s">
        <v>124</v>
      </c>
      <c r="B69" s="29" t="s">
        <v>124</v>
      </c>
      <c r="C69" s="29" t="s">
        <v>124</v>
      </c>
      <c r="D69" s="29" t="s">
        <v>431</v>
      </c>
      <c r="E69" s="29" t="s">
        <v>229</v>
      </c>
      <c r="F69" s="29" t="s">
        <v>432</v>
      </c>
      <c r="G69" s="30">
        <v>2500</v>
      </c>
      <c r="H69" s="30">
        <v>50</v>
      </c>
      <c r="I69" s="10">
        <f t="shared" si="1"/>
        <v>0.02</v>
      </c>
    </row>
    <row r="70" spans="1:9" ht="14.25" customHeight="1" x14ac:dyDescent="0.3">
      <c r="A70" s="29" t="s">
        <v>124</v>
      </c>
      <c r="B70" s="29" t="s">
        <v>124</v>
      </c>
      <c r="C70" s="29" t="s">
        <v>124</v>
      </c>
      <c r="D70" s="29" t="s">
        <v>470</v>
      </c>
      <c r="E70" s="29" t="s">
        <v>229</v>
      </c>
      <c r="F70" s="29" t="s">
        <v>471</v>
      </c>
      <c r="G70" s="30">
        <v>1000</v>
      </c>
      <c r="H70" s="30">
        <v>140.97999999999999</v>
      </c>
      <c r="I70" s="10">
        <f t="shared" si="1"/>
        <v>0.14097999999999999</v>
      </c>
    </row>
    <row r="71" spans="1:9" ht="27" customHeight="1" x14ac:dyDescent="0.3">
      <c r="A71" s="29" t="s">
        <v>124</v>
      </c>
      <c r="B71" s="29" t="s">
        <v>124</v>
      </c>
      <c r="C71" s="29" t="s">
        <v>124</v>
      </c>
      <c r="D71" s="29" t="s">
        <v>425</v>
      </c>
      <c r="E71" s="29" t="s">
        <v>229</v>
      </c>
      <c r="F71" s="29" t="s">
        <v>426</v>
      </c>
      <c r="G71" s="30">
        <v>5400</v>
      </c>
      <c r="H71" s="30">
        <v>1230</v>
      </c>
      <c r="I71" s="10">
        <f t="shared" si="1"/>
        <v>0.22777777777777777</v>
      </c>
    </row>
    <row r="72" spans="1:9" ht="27" customHeight="1" x14ac:dyDescent="0.3">
      <c r="A72" s="29" t="s">
        <v>124</v>
      </c>
      <c r="B72" s="29" t="s">
        <v>124</v>
      </c>
      <c r="C72" s="29" t="s">
        <v>124</v>
      </c>
      <c r="D72" s="29" t="s">
        <v>472</v>
      </c>
      <c r="E72" s="29" t="s">
        <v>229</v>
      </c>
      <c r="F72" s="29" t="s">
        <v>473</v>
      </c>
      <c r="G72" s="30">
        <v>450</v>
      </c>
      <c r="H72" s="30">
        <v>224.7</v>
      </c>
      <c r="I72" s="10">
        <f t="shared" si="1"/>
        <v>0.4993333333333333</v>
      </c>
    </row>
    <row r="73" spans="1:9" ht="27" customHeight="1" x14ac:dyDescent="0.3">
      <c r="A73" s="29"/>
      <c r="B73" s="29"/>
      <c r="C73" s="29" t="s">
        <v>474</v>
      </c>
      <c r="D73" s="29"/>
      <c r="E73" s="29"/>
      <c r="F73" s="29" t="s">
        <v>475</v>
      </c>
      <c r="G73" s="30">
        <v>80600</v>
      </c>
      <c r="H73" s="30">
        <v>36570</v>
      </c>
      <c r="I73" s="10">
        <f t="shared" si="1"/>
        <v>0.45372208436724565</v>
      </c>
    </row>
    <row r="74" spans="1:9" ht="27" customHeight="1" x14ac:dyDescent="0.3">
      <c r="A74" s="29" t="s">
        <v>124</v>
      </c>
      <c r="B74" s="29" t="s">
        <v>124</v>
      </c>
      <c r="C74" s="29" t="s">
        <v>124</v>
      </c>
      <c r="D74" s="29" t="s">
        <v>476</v>
      </c>
      <c r="E74" s="29" t="s">
        <v>229</v>
      </c>
      <c r="F74" s="29" t="s">
        <v>477</v>
      </c>
      <c r="G74" s="30">
        <v>80600</v>
      </c>
      <c r="H74" s="30">
        <v>36570</v>
      </c>
      <c r="I74" s="10">
        <f t="shared" si="1"/>
        <v>0.45372208436724565</v>
      </c>
    </row>
    <row r="75" spans="1:9" ht="27" customHeight="1" x14ac:dyDescent="0.3">
      <c r="A75" s="7"/>
      <c r="B75" s="7" t="s">
        <v>276</v>
      </c>
      <c r="C75" s="7"/>
      <c r="D75" s="7"/>
      <c r="E75" s="7"/>
      <c r="F75" s="7" t="s">
        <v>277</v>
      </c>
      <c r="G75" s="28">
        <v>2266052.17</v>
      </c>
      <c r="H75" s="28">
        <v>924378.07</v>
      </c>
      <c r="I75" s="10">
        <f t="shared" si="1"/>
        <v>0.40792444332823985</v>
      </c>
    </row>
    <row r="76" spans="1:9" ht="27" customHeight="1" x14ac:dyDescent="0.3">
      <c r="A76" s="29"/>
      <c r="B76" s="29"/>
      <c r="C76" s="29" t="s">
        <v>421</v>
      </c>
      <c r="D76" s="29"/>
      <c r="E76" s="29"/>
      <c r="F76" s="29" t="s">
        <v>422</v>
      </c>
      <c r="G76" s="30">
        <v>529641.43999999994</v>
      </c>
      <c r="H76" s="30">
        <v>205029.48</v>
      </c>
      <c r="I76" s="10">
        <f t="shared" si="1"/>
        <v>0.387109966319856</v>
      </c>
    </row>
    <row r="77" spans="1:9" ht="27" customHeight="1" x14ac:dyDescent="0.3">
      <c r="A77" s="29" t="s">
        <v>124</v>
      </c>
      <c r="B77" s="29" t="s">
        <v>124</v>
      </c>
      <c r="C77" s="29" t="s">
        <v>124</v>
      </c>
      <c r="D77" s="29" t="s">
        <v>431</v>
      </c>
      <c r="E77" s="29" t="s">
        <v>229</v>
      </c>
      <c r="F77" s="29" t="s">
        <v>432</v>
      </c>
      <c r="G77" s="30">
        <v>75234.559999999998</v>
      </c>
      <c r="H77" s="30">
        <v>17467.990000000002</v>
      </c>
      <c r="I77" s="10">
        <f t="shared" si="1"/>
        <v>0.23218039688143324</v>
      </c>
    </row>
    <row r="78" spans="1:9" ht="27" customHeight="1" x14ac:dyDescent="0.3">
      <c r="A78" s="29" t="s">
        <v>124</v>
      </c>
      <c r="B78" s="29" t="s">
        <v>124</v>
      </c>
      <c r="C78" s="29" t="s">
        <v>124</v>
      </c>
      <c r="D78" s="29" t="s">
        <v>470</v>
      </c>
      <c r="E78" s="29" t="s">
        <v>229</v>
      </c>
      <c r="F78" s="29" t="s">
        <v>471</v>
      </c>
      <c r="G78" s="30">
        <v>3300</v>
      </c>
      <c r="H78" s="30">
        <v>236.87</v>
      </c>
      <c r="I78" s="10">
        <f t="shared" si="1"/>
        <v>7.1778787878787886E-2</v>
      </c>
    </row>
    <row r="79" spans="1:9" ht="27" customHeight="1" x14ac:dyDescent="0.3">
      <c r="A79" s="29" t="s">
        <v>124</v>
      </c>
      <c r="B79" s="29" t="s">
        <v>124</v>
      </c>
      <c r="C79" s="29" t="s">
        <v>124</v>
      </c>
      <c r="D79" s="29" t="s">
        <v>423</v>
      </c>
      <c r="E79" s="29" t="s">
        <v>229</v>
      </c>
      <c r="F79" s="29" t="s">
        <v>424</v>
      </c>
      <c r="G79" s="30">
        <v>17600</v>
      </c>
      <c r="H79" s="30">
        <v>5762.99</v>
      </c>
      <c r="I79" s="10">
        <f t="shared" si="1"/>
        <v>0.32744261363636362</v>
      </c>
    </row>
    <row r="80" spans="1:9" ht="27" customHeight="1" x14ac:dyDescent="0.3">
      <c r="A80" s="29" t="s">
        <v>124</v>
      </c>
      <c r="B80" s="29" t="s">
        <v>124</v>
      </c>
      <c r="C80" s="29" t="s">
        <v>124</v>
      </c>
      <c r="D80" s="29" t="s">
        <v>478</v>
      </c>
      <c r="E80" s="29" t="s">
        <v>229</v>
      </c>
      <c r="F80" s="29" t="s">
        <v>479</v>
      </c>
      <c r="G80" s="30">
        <v>2100</v>
      </c>
      <c r="H80" s="30">
        <v>540</v>
      </c>
      <c r="I80" s="10">
        <f t="shared" si="1"/>
        <v>0.25714285714285712</v>
      </c>
    </row>
    <row r="81" spans="1:9" ht="27" customHeight="1" x14ac:dyDescent="0.3">
      <c r="A81" s="29" t="s">
        <v>124</v>
      </c>
      <c r="B81" s="29" t="s">
        <v>124</v>
      </c>
      <c r="C81" s="29" t="s">
        <v>124</v>
      </c>
      <c r="D81" s="29" t="s">
        <v>425</v>
      </c>
      <c r="E81" s="29" t="s">
        <v>229</v>
      </c>
      <c r="F81" s="29" t="s">
        <v>426</v>
      </c>
      <c r="G81" s="30">
        <v>236990</v>
      </c>
      <c r="H81" s="30">
        <v>106698.35</v>
      </c>
      <c r="I81" s="10">
        <f t="shared" si="1"/>
        <v>0.45022300519009245</v>
      </c>
    </row>
    <row r="82" spans="1:9" ht="27" customHeight="1" x14ac:dyDescent="0.3">
      <c r="A82" s="29" t="s">
        <v>124</v>
      </c>
      <c r="B82" s="29" t="s">
        <v>124</v>
      </c>
      <c r="C82" s="29" t="s">
        <v>124</v>
      </c>
      <c r="D82" s="29" t="s">
        <v>472</v>
      </c>
      <c r="E82" s="29" t="s">
        <v>229</v>
      </c>
      <c r="F82" s="29" t="s">
        <v>473</v>
      </c>
      <c r="G82" s="30">
        <v>9410</v>
      </c>
      <c r="H82" s="30">
        <v>2905.42</v>
      </c>
      <c r="I82" s="10">
        <f t="shared" si="1"/>
        <v>0.30875876726886292</v>
      </c>
    </row>
    <row r="83" spans="1:9" ht="27" customHeight="1" x14ac:dyDescent="0.3">
      <c r="A83" s="29" t="s">
        <v>124</v>
      </c>
      <c r="B83" s="29" t="s">
        <v>124</v>
      </c>
      <c r="C83" s="29" t="s">
        <v>124</v>
      </c>
      <c r="D83" s="29" t="s">
        <v>480</v>
      </c>
      <c r="E83" s="29" t="s">
        <v>229</v>
      </c>
      <c r="F83" s="29" t="s">
        <v>481</v>
      </c>
      <c r="G83" s="30">
        <v>14000</v>
      </c>
      <c r="H83" s="30">
        <v>6897.77</v>
      </c>
      <c r="I83" s="10">
        <f t="shared" si="1"/>
        <v>0.49269785714285719</v>
      </c>
    </row>
    <row r="84" spans="1:9" ht="14.25" customHeight="1" x14ac:dyDescent="0.3">
      <c r="A84" s="29" t="s">
        <v>124</v>
      </c>
      <c r="B84" s="29" t="s">
        <v>124</v>
      </c>
      <c r="C84" s="29" t="s">
        <v>124</v>
      </c>
      <c r="D84" s="29" t="s">
        <v>482</v>
      </c>
      <c r="E84" s="29" t="s">
        <v>229</v>
      </c>
      <c r="F84" s="29" t="s">
        <v>483</v>
      </c>
      <c r="G84" s="30">
        <v>1000</v>
      </c>
      <c r="H84" s="30">
        <v>0</v>
      </c>
      <c r="I84" s="10">
        <f t="shared" si="1"/>
        <v>0</v>
      </c>
    </row>
    <row r="85" spans="1:9" ht="27" customHeight="1" x14ac:dyDescent="0.3">
      <c r="A85" s="29" t="s">
        <v>124</v>
      </c>
      <c r="B85" s="29" t="s">
        <v>124</v>
      </c>
      <c r="C85" s="29" t="s">
        <v>124</v>
      </c>
      <c r="D85" s="29" t="s">
        <v>433</v>
      </c>
      <c r="E85" s="29" t="s">
        <v>229</v>
      </c>
      <c r="F85" s="29" t="s">
        <v>434</v>
      </c>
      <c r="G85" s="30">
        <v>25200</v>
      </c>
      <c r="H85" s="30">
        <v>18856</v>
      </c>
      <c r="I85" s="10">
        <f t="shared" si="1"/>
        <v>0.74825396825396828</v>
      </c>
    </row>
    <row r="86" spans="1:9" ht="27" customHeight="1" x14ac:dyDescent="0.3">
      <c r="A86" s="29" t="s">
        <v>124</v>
      </c>
      <c r="B86" s="29" t="s">
        <v>124</v>
      </c>
      <c r="C86" s="29" t="s">
        <v>124</v>
      </c>
      <c r="D86" s="29" t="s">
        <v>484</v>
      </c>
      <c r="E86" s="29" t="s">
        <v>229</v>
      </c>
      <c r="F86" s="29" t="s">
        <v>485</v>
      </c>
      <c r="G86" s="30">
        <v>37981.440000000002</v>
      </c>
      <c r="H86" s="30">
        <v>28195.439999999999</v>
      </c>
      <c r="I86" s="10">
        <f t="shared" si="1"/>
        <v>0.74234784147204524</v>
      </c>
    </row>
    <row r="87" spans="1:9" ht="14.25" customHeight="1" x14ac:dyDescent="0.3">
      <c r="A87" s="29" t="s">
        <v>124</v>
      </c>
      <c r="B87" s="29" t="s">
        <v>124</v>
      </c>
      <c r="C87" s="29" t="s">
        <v>124</v>
      </c>
      <c r="D87" s="29" t="s">
        <v>486</v>
      </c>
      <c r="E87" s="29" t="s">
        <v>229</v>
      </c>
      <c r="F87" s="29" t="s">
        <v>487</v>
      </c>
      <c r="G87" s="30">
        <v>100</v>
      </c>
      <c r="H87" s="30">
        <v>0</v>
      </c>
      <c r="I87" s="10">
        <f t="shared" si="1"/>
        <v>0</v>
      </c>
    </row>
    <row r="88" spans="1:9" ht="27" customHeight="1" x14ac:dyDescent="0.3">
      <c r="A88" s="29" t="s">
        <v>124</v>
      </c>
      <c r="B88" s="29" t="s">
        <v>124</v>
      </c>
      <c r="C88" s="29" t="s">
        <v>124</v>
      </c>
      <c r="D88" s="29" t="s">
        <v>445</v>
      </c>
      <c r="E88" s="29" t="s">
        <v>229</v>
      </c>
      <c r="F88" s="29" t="s">
        <v>446</v>
      </c>
      <c r="G88" s="30">
        <v>650</v>
      </c>
      <c r="H88" s="30">
        <v>336.6</v>
      </c>
      <c r="I88" s="10">
        <f t="shared" si="1"/>
        <v>0.51784615384615384</v>
      </c>
    </row>
    <row r="89" spans="1:9" ht="14.25" customHeight="1" x14ac:dyDescent="0.3">
      <c r="A89" s="29" t="s">
        <v>124</v>
      </c>
      <c r="B89" s="29" t="s">
        <v>124</v>
      </c>
      <c r="C89" s="29" t="s">
        <v>124</v>
      </c>
      <c r="D89" s="29" t="s">
        <v>488</v>
      </c>
      <c r="E89" s="29" t="s">
        <v>229</v>
      </c>
      <c r="F89" s="29" t="s">
        <v>489</v>
      </c>
      <c r="G89" s="30">
        <v>77250</v>
      </c>
      <c r="H89" s="30">
        <v>0</v>
      </c>
      <c r="I89" s="10">
        <f t="shared" si="1"/>
        <v>0</v>
      </c>
    </row>
    <row r="90" spans="1:9" ht="27" customHeight="1" x14ac:dyDescent="0.3">
      <c r="A90" s="29" t="s">
        <v>124</v>
      </c>
      <c r="B90" s="29" t="s">
        <v>124</v>
      </c>
      <c r="C90" s="29" t="s">
        <v>124</v>
      </c>
      <c r="D90" s="29" t="s">
        <v>466</v>
      </c>
      <c r="E90" s="29" t="s">
        <v>229</v>
      </c>
      <c r="F90" s="29" t="s">
        <v>467</v>
      </c>
      <c r="G90" s="30">
        <v>2250</v>
      </c>
      <c r="H90" s="30">
        <v>1642</v>
      </c>
      <c r="I90" s="10">
        <f t="shared" si="1"/>
        <v>0.72977777777777775</v>
      </c>
    </row>
    <row r="91" spans="1:9" ht="14.25" customHeight="1" x14ac:dyDescent="0.3">
      <c r="A91" s="29" t="s">
        <v>124</v>
      </c>
      <c r="B91" s="29" t="s">
        <v>124</v>
      </c>
      <c r="C91" s="29" t="s">
        <v>124</v>
      </c>
      <c r="D91" s="29" t="s">
        <v>490</v>
      </c>
      <c r="E91" s="29" t="s">
        <v>229</v>
      </c>
      <c r="F91" s="29" t="s">
        <v>491</v>
      </c>
      <c r="G91" s="30">
        <v>20000</v>
      </c>
      <c r="H91" s="30">
        <v>10630.05</v>
      </c>
      <c r="I91" s="10">
        <f t="shared" si="1"/>
        <v>0.53150249999999999</v>
      </c>
    </row>
    <row r="92" spans="1:9" ht="27" customHeight="1" x14ac:dyDescent="0.3">
      <c r="A92" s="29" t="s">
        <v>124</v>
      </c>
      <c r="B92" s="29" t="s">
        <v>124</v>
      </c>
      <c r="C92" s="29" t="s">
        <v>124</v>
      </c>
      <c r="D92" s="29" t="s">
        <v>492</v>
      </c>
      <c r="E92" s="29" t="s">
        <v>229</v>
      </c>
      <c r="F92" s="29" t="s">
        <v>493</v>
      </c>
      <c r="G92" s="30">
        <v>6575.44</v>
      </c>
      <c r="H92" s="30">
        <v>4860</v>
      </c>
      <c r="I92" s="10">
        <f t="shared" si="1"/>
        <v>0.73911403647512564</v>
      </c>
    </row>
    <row r="93" spans="1:9" ht="27" customHeight="1" x14ac:dyDescent="0.3">
      <c r="A93" s="29"/>
      <c r="B93" s="29"/>
      <c r="C93" s="29" t="s">
        <v>474</v>
      </c>
      <c r="D93" s="29"/>
      <c r="E93" s="29"/>
      <c r="F93" s="29" t="s">
        <v>475</v>
      </c>
      <c r="G93" s="30">
        <v>3500</v>
      </c>
      <c r="H93" s="30">
        <v>600</v>
      </c>
      <c r="I93" s="10">
        <f t="shared" si="1"/>
        <v>0.17142857142857143</v>
      </c>
    </row>
    <row r="94" spans="1:9" ht="27" customHeight="1" x14ac:dyDescent="0.3">
      <c r="A94" s="29" t="s">
        <v>124</v>
      </c>
      <c r="B94" s="29" t="s">
        <v>124</v>
      </c>
      <c r="C94" s="29" t="s">
        <v>124</v>
      </c>
      <c r="D94" s="29" t="s">
        <v>494</v>
      </c>
      <c r="E94" s="29" t="s">
        <v>229</v>
      </c>
      <c r="F94" s="29" t="s">
        <v>495</v>
      </c>
      <c r="G94" s="30">
        <v>3500</v>
      </c>
      <c r="H94" s="30">
        <v>600</v>
      </c>
      <c r="I94" s="10">
        <f t="shared" si="1"/>
        <v>0.17142857142857143</v>
      </c>
    </row>
    <row r="95" spans="1:9" ht="27" customHeight="1" x14ac:dyDescent="0.3">
      <c r="A95" s="29"/>
      <c r="B95" s="29"/>
      <c r="C95" s="29" t="s">
        <v>435</v>
      </c>
      <c r="D95" s="29"/>
      <c r="E95" s="29"/>
      <c r="F95" s="29" t="s">
        <v>436</v>
      </c>
      <c r="G95" s="30">
        <v>1697910.73</v>
      </c>
      <c r="H95" s="30">
        <v>718748.59</v>
      </c>
      <c r="I95" s="10">
        <f t="shared" si="1"/>
        <v>0.4233135330972318</v>
      </c>
    </row>
    <row r="96" spans="1:9" ht="27" customHeight="1" x14ac:dyDescent="0.3">
      <c r="A96" s="29" t="s">
        <v>124</v>
      </c>
      <c r="B96" s="29" t="s">
        <v>124</v>
      </c>
      <c r="C96" s="29" t="s">
        <v>124</v>
      </c>
      <c r="D96" s="29" t="s">
        <v>437</v>
      </c>
      <c r="E96" s="29" t="s">
        <v>229</v>
      </c>
      <c r="F96" s="29" t="s">
        <v>438</v>
      </c>
      <c r="G96" s="30">
        <v>1330588.21</v>
      </c>
      <c r="H96" s="30">
        <v>528662.52</v>
      </c>
      <c r="I96" s="10">
        <f t="shared" si="1"/>
        <v>0.39731489879953169</v>
      </c>
    </row>
    <row r="97" spans="1:9" ht="14.25" customHeight="1" x14ac:dyDescent="0.3">
      <c r="A97" s="29" t="s">
        <v>124</v>
      </c>
      <c r="B97" s="29" t="s">
        <v>124</v>
      </c>
      <c r="C97" s="29" t="s">
        <v>124</v>
      </c>
      <c r="D97" s="29" t="s">
        <v>496</v>
      </c>
      <c r="E97" s="29" t="s">
        <v>229</v>
      </c>
      <c r="F97" s="29" t="s">
        <v>497</v>
      </c>
      <c r="G97" s="30">
        <v>88822.52</v>
      </c>
      <c r="H97" s="30">
        <v>88822.52</v>
      </c>
      <c r="I97" s="10">
        <f t="shared" si="1"/>
        <v>1</v>
      </c>
    </row>
    <row r="98" spans="1:9" ht="27" customHeight="1" x14ac:dyDescent="0.3">
      <c r="A98" s="29" t="s">
        <v>124</v>
      </c>
      <c r="B98" s="29" t="s">
        <v>124</v>
      </c>
      <c r="C98" s="29" t="s">
        <v>124</v>
      </c>
      <c r="D98" s="29" t="s">
        <v>439</v>
      </c>
      <c r="E98" s="29" t="s">
        <v>229</v>
      </c>
      <c r="F98" s="29" t="s">
        <v>440</v>
      </c>
      <c r="G98" s="30">
        <v>235000</v>
      </c>
      <c r="H98" s="30">
        <v>82399.87</v>
      </c>
      <c r="I98" s="10">
        <f t="shared" si="1"/>
        <v>0.35063774468085107</v>
      </c>
    </row>
    <row r="99" spans="1:9" ht="27" customHeight="1" x14ac:dyDescent="0.3">
      <c r="A99" s="29" t="s">
        <v>124</v>
      </c>
      <c r="B99" s="29" t="s">
        <v>124</v>
      </c>
      <c r="C99" s="29" t="s">
        <v>124</v>
      </c>
      <c r="D99" s="29" t="s">
        <v>441</v>
      </c>
      <c r="E99" s="29" t="s">
        <v>229</v>
      </c>
      <c r="F99" s="29" t="s">
        <v>442</v>
      </c>
      <c r="G99" s="30">
        <v>22500</v>
      </c>
      <c r="H99" s="30">
        <v>9809.84</v>
      </c>
      <c r="I99" s="10">
        <f t="shared" si="1"/>
        <v>0.43599288888888887</v>
      </c>
    </row>
    <row r="100" spans="1:9" ht="27" customHeight="1" x14ac:dyDescent="0.3">
      <c r="A100" s="29" t="s">
        <v>124</v>
      </c>
      <c r="B100" s="29" t="s">
        <v>124</v>
      </c>
      <c r="C100" s="29" t="s">
        <v>124</v>
      </c>
      <c r="D100" s="29" t="s">
        <v>462</v>
      </c>
      <c r="E100" s="29" t="s">
        <v>229</v>
      </c>
      <c r="F100" s="29" t="s">
        <v>463</v>
      </c>
      <c r="G100" s="30">
        <v>21000</v>
      </c>
      <c r="H100" s="30">
        <v>9053.84</v>
      </c>
      <c r="I100" s="10">
        <f t="shared" si="1"/>
        <v>0.43113523809523813</v>
      </c>
    </row>
    <row r="101" spans="1:9" ht="14.25" customHeight="1" x14ac:dyDescent="0.3">
      <c r="A101" s="29"/>
      <c r="B101" s="29"/>
      <c r="C101" s="29" t="s">
        <v>451</v>
      </c>
      <c r="D101" s="29"/>
      <c r="E101" s="29"/>
      <c r="F101" s="29" t="s">
        <v>452</v>
      </c>
      <c r="G101" s="30">
        <v>35000</v>
      </c>
      <c r="H101" s="30">
        <v>0</v>
      </c>
      <c r="I101" s="10">
        <f t="shared" si="1"/>
        <v>0</v>
      </c>
    </row>
    <row r="102" spans="1:9" ht="14.25" customHeight="1" x14ac:dyDescent="0.3">
      <c r="A102" s="29" t="s">
        <v>124</v>
      </c>
      <c r="B102" s="29" t="s">
        <v>124</v>
      </c>
      <c r="C102" s="29" t="s">
        <v>124</v>
      </c>
      <c r="D102" s="29" t="s">
        <v>498</v>
      </c>
      <c r="E102" s="29" t="s">
        <v>229</v>
      </c>
      <c r="F102" s="29" t="s">
        <v>499</v>
      </c>
      <c r="G102" s="30">
        <v>35000</v>
      </c>
      <c r="H102" s="30">
        <v>0</v>
      </c>
      <c r="I102" s="10">
        <f t="shared" si="1"/>
        <v>0</v>
      </c>
    </row>
    <row r="103" spans="1:9" ht="14.25" customHeight="1" x14ac:dyDescent="0.3">
      <c r="A103" s="7"/>
      <c r="B103" s="7" t="s">
        <v>500</v>
      </c>
      <c r="C103" s="7"/>
      <c r="D103" s="7"/>
      <c r="E103" s="7"/>
      <c r="F103" s="7" t="s">
        <v>501</v>
      </c>
      <c r="G103" s="28">
        <v>700</v>
      </c>
      <c r="H103" s="28">
        <v>0</v>
      </c>
      <c r="I103" s="10">
        <f t="shared" si="1"/>
        <v>0</v>
      </c>
    </row>
    <row r="104" spans="1:9" ht="27" customHeight="1" x14ac:dyDescent="0.3">
      <c r="A104" s="29"/>
      <c r="B104" s="29"/>
      <c r="C104" s="29" t="s">
        <v>421</v>
      </c>
      <c r="D104" s="29"/>
      <c r="E104" s="29"/>
      <c r="F104" s="29" t="s">
        <v>422</v>
      </c>
      <c r="G104" s="30">
        <v>700</v>
      </c>
      <c r="H104" s="30">
        <v>0</v>
      </c>
      <c r="I104" s="10">
        <f t="shared" si="1"/>
        <v>0</v>
      </c>
    </row>
    <row r="105" spans="1:9" ht="14.25" customHeight="1" x14ac:dyDescent="0.3">
      <c r="A105" s="29" t="s">
        <v>124</v>
      </c>
      <c r="B105" s="29" t="s">
        <v>124</v>
      </c>
      <c r="C105" s="29" t="s">
        <v>124</v>
      </c>
      <c r="D105" s="29" t="s">
        <v>425</v>
      </c>
      <c r="E105" s="29" t="s">
        <v>229</v>
      </c>
      <c r="F105" s="29" t="s">
        <v>426</v>
      </c>
      <c r="G105" s="30">
        <v>700</v>
      </c>
      <c r="H105" s="30">
        <v>0</v>
      </c>
      <c r="I105" s="10">
        <f t="shared" si="1"/>
        <v>0</v>
      </c>
    </row>
    <row r="106" spans="1:9" ht="27" customHeight="1" x14ac:dyDescent="0.3">
      <c r="A106" s="7"/>
      <c r="B106" s="7" t="s">
        <v>502</v>
      </c>
      <c r="C106" s="7"/>
      <c r="D106" s="7"/>
      <c r="E106" s="7"/>
      <c r="F106" s="7" t="s">
        <v>503</v>
      </c>
      <c r="G106" s="28">
        <v>11000</v>
      </c>
      <c r="H106" s="28">
        <v>1195</v>
      </c>
      <c r="I106" s="10">
        <f t="shared" si="1"/>
        <v>0.10863636363636364</v>
      </c>
    </row>
    <row r="107" spans="1:9" ht="27" customHeight="1" x14ac:dyDescent="0.3">
      <c r="A107" s="29"/>
      <c r="B107" s="29"/>
      <c r="C107" s="29" t="s">
        <v>421</v>
      </c>
      <c r="D107" s="29"/>
      <c r="E107" s="29"/>
      <c r="F107" s="29" t="s">
        <v>422</v>
      </c>
      <c r="G107" s="30">
        <v>9400</v>
      </c>
      <c r="H107" s="30">
        <v>615</v>
      </c>
      <c r="I107" s="10">
        <f t="shared" si="1"/>
        <v>6.5425531914893614E-2</v>
      </c>
    </row>
    <row r="108" spans="1:9" ht="27" customHeight="1" x14ac:dyDescent="0.3">
      <c r="A108" s="29" t="s">
        <v>124</v>
      </c>
      <c r="B108" s="29" t="s">
        <v>124</v>
      </c>
      <c r="C108" s="29" t="s">
        <v>124</v>
      </c>
      <c r="D108" s="29" t="s">
        <v>431</v>
      </c>
      <c r="E108" s="29" t="s">
        <v>229</v>
      </c>
      <c r="F108" s="29" t="s">
        <v>432</v>
      </c>
      <c r="G108" s="30">
        <v>3800</v>
      </c>
      <c r="H108" s="30">
        <v>615</v>
      </c>
      <c r="I108" s="10">
        <f t="shared" si="1"/>
        <v>0.1618421052631579</v>
      </c>
    </row>
    <row r="109" spans="1:9" ht="14.25" customHeight="1" x14ac:dyDescent="0.3">
      <c r="A109" s="29" t="s">
        <v>124</v>
      </c>
      <c r="B109" s="29" t="s">
        <v>124</v>
      </c>
      <c r="C109" s="29" t="s">
        <v>124</v>
      </c>
      <c r="D109" s="29" t="s">
        <v>470</v>
      </c>
      <c r="E109" s="29" t="s">
        <v>229</v>
      </c>
      <c r="F109" s="29" t="s">
        <v>471</v>
      </c>
      <c r="G109" s="30">
        <v>1600</v>
      </c>
      <c r="H109" s="30">
        <v>0</v>
      </c>
      <c r="I109" s="10">
        <f t="shared" si="1"/>
        <v>0</v>
      </c>
    </row>
    <row r="110" spans="1:9" ht="14.25" customHeight="1" x14ac:dyDescent="0.3">
      <c r="A110" s="29" t="s">
        <v>124</v>
      </c>
      <c r="B110" s="29" t="s">
        <v>124</v>
      </c>
      <c r="C110" s="29" t="s">
        <v>124</v>
      </c>
      <c r="D110" s="29" t="s">
        <v>425</v>
      </c>
      <c r="E110" s="29" t="s">
        <v>229</v>
      </c>
      <c r="F110" s="29" t="s">
        <v>426</v>
      </c>
      <c r="G110" s="30">
        <v>4000</v>
      </c>
      <c r="H110" s="30">
        <v>0</v>
      </c>
      <c r="I110" s="10">
        <f t="shared" si="1"/>
        <v>0</v>
      </c>
    </row>
    <row r="111" spans="1:9" ht="14.25" customHeight="1" x14ac:dyDescent="0.3">
      <c r="A111" s="29"/>
      <c r="B111" s="29"/>
      <c r="C111" s="29" t="s">
        <v>435</v>
      </c>
      <c r="D111" s="29"/>
      <c r="E111" s="29"/>
      <c r="F111" s="29" t="s">
        <v>436</v>
      </c>
      <c r="G111" s="30">
        <v>1600</v>
      </c>
      <c r="H111" s="30">
        <v>580</v>
      </c>
      <c r="I111" s="10">
        <f t="shared" si="1"/>
        <v>0.36249999999999999</v>
      </c>
    </row>
    <row r="112" spans="1:9" ht="14.25" customHeight="1" x14ac:dyDescent="0.3">
      <c r="A112" s="29" t="s">
        <v>124</v>
      </c>
      <c r="B112" s="29" t="s">
        <v>124</v>
      </c>
      <c r="C112" s="29" t="s">
        <v>124</v>
      </c>
      <c r="D112" s="29" t="s">
        <v>462</v>
      </c>
      <c r="E112" s="29" t="s">
        <v>229</v>
      </c>
      <c r="F112" s="29" t="s">
        <v>463</v>
      </c>
      <c r="G112" s="30">
        <v>1600</v>
      </c>
      <c r="H112" s="30">
        <v>580</v>
      </c>
      <c r="I112" s="10">
        <f t="shared" si="1"/>
        <v>0.36249999999999999</v>
      </c>
    </row>
    <row r="113" spans="1:9" ht="27" customHeight="1" x14ac:dyDescent="0.3">
      <c r="A113" s="7"/>
      <c r="B113" s="7" t="s">
        <v>284</v>
      </c>
      <c r="C113" s="7"/>
      <c r="D113" s="7"/>
      <c r="E113" s="7"/>
      <c r="F113" s="7" t="s">
        <v>285</v>
      </c>
      <c r="G113" s="28">
        <v>445500</v>
      </c>
      <c r="H113" s="28">
        <v>200532.08</v>
      </c>
      <c r="I113" s="10">
        <f t="shared" si="1"/>
        <v>0.45012812570145899</v>
      </c>
    </row>
    <row r="114" spans="1:9" ht="27" customHeight="1" x14ac:dyDescent="0.3">
      <c r="A114" s="29"/>
      <c r="B114" s="29"/>
      <c r="C114" s="29" t="s">
        <v>421</v>
      </c>
      <c r="D114" s="29"/>
      <c r="E114" s="29"/>
      <c r="F114" s="29" t="s">
        <v>422</v>
      </c>
      <c r="G114" s="30">
        <v>62463</v>
      </c>
      <c r="H114" s="30">
        <v>19619.05</v>
      </c>
      <c r="I114" s="10">
        <f t="shared" si="1"/>
        <v>0.31409074171909768</v>
      </c>
    </row>
    <row r="115" spans="1:9" ht="27" customHeight="1" x14ac:dyDescent="0.3">
      <c r="A115" s="29" t="s">
        <v>124</v>
      </c>
      <c r="B115" s="29" t="s">
        <v>124</v>
      </c>
      <c r="C115" s="29" t="s">
        <v>124</v>
      </c>
      <c r="D115" s="29" t="s">
        <v>431</v>
      </c>
      <c r="E115" s="29" t="s">
        <v>229</v>
      </c>
      <c r="F115" s="29" t="s">
        <v>432</v>
      </c>
      <c r="G115" s="30">
        <v>8511</v>
      </c>
      <c r="H115" s="30">
        <v>3164.01</v>
      </c>
      <c r="I115" s="10">
        <f t="shared" si="1"/>
        <v>0.37175537539654568</v>
      </c>
    </row>
    <row r="116" spans="1:9" ht="27" customHeight="1" x14ac:dyDescent="0.3">
      <c r="A116" s="29" t="s">
        <v>124</v>
      </c>
      <c r="B116" s="29" t="s">
        <v>124</v>
      </c>
      <c r="C116" s="29" t="s">
        <v>124</v>
      </c>
      <c r="D116" s="29" t="s">
        <v>423</v>
      </c>
      <c r="E116" s="29" t="s">
        <v>229</v>
      </c>
      <c r="F116" s="29" t="s">
        <v>424</v>
      </c>
      <c r="G116" s="30">
        <v>3800</v>
      </c>
      <c r="H116" s="30">
        <v>906.73</v>
      </c>
      <c r="I116" s="10">
        <f t="shared" si="1"/>
        <v>0.23861315789473686</v>
      </c>
    </row>
    <row r="117" spans="1:9" ht="14.25" customHeight="1" x14ac:dyDescent="0.3">
      <c r="A117" s="29" t="s">
        <v>124</v>
      </c>
      <c r="B117" s="29" t="s">
        <v>124</v>
      </c>
      <c r="C117" s="29" t="s">
        <v>124</v>
      </c>
      <c r="D117" s="29" t="s">
        <v>449</v>
      </c>
      <c r="E117" s="29" t="s">
        <v>229</v>
      </c>
      <c r="F117" s="29" t="s">
        <v>450</v>
      </c>
      <c r="G117" s="30">
        <v>5300</v>
      </c>
      <c r="H117" s="30">
        <v>0</v>
      </c>
      <c r="I117" s="10">
        <f t="shared" si="1"/>
        <v>0</v>
      </c>
    </row>
    <row r="118" spans="1:9" ht="14.25" customHeight="1" x14ac:dyDescent="0.3">
      <c r="A118" s="29" t="s">
        <v>124</v>
      </c>
      <c r="B118" s="29" t="s">
        <v>124</v>
      </c>
      <c r="C118" s="29" t="s">
        <v>124</v>
      </c>
      <c r="D118" s="29" t="s">
        <v>478</v>
      </c>
      <c r="E118" s="29" t="s">
        <v>229</v>
      </c>
      <c r="F118" s="29" t="s">
        <v>479</v>
      </c>
      <c r="G118" s="30">
        <v>200</v>
      </c>
      <c r="H118" s="30">
        <v>0</v>
      </c>
      <c r="I118" s="10">
        <f t="shared" si="1"/>
        <v>0</v>
      </c>
    </row>
    <row r="119" spans="1:9" ht="27" customHeight="1" x14ac:dyDescent="0.3">
      <c r="A119" s="29" t="s">
        <v>124</v>
      </c>
      <c r="B119" s="29" t="s">
        <v>124</v>
      </c>
      <c r="C119" s="29" t="s">
        <v>124</v>
      </c>
      <c r="D119" s="29" t="s">
        <v>425</v>
      </c>
      <c r="E119" s="29" t="s">
        <v>229</v>
      </c>
      <c r="F119" s="29" t="s">
        <v>426</v>
      </c>
      <c r="G119" s="30">
        <v>29500</v>
      </c>
      <c r="H119" s="30">
        <v>6039.88</v>
      </c>
      <c r="I119" s="10">
        <f t="shared" si="1"/>
        <v>0.20474169491525424</v>
      </c>
    </row>
    <row r="120" spans="1:9" ht="27" customHeight="1" x14ac:dyDescent="0.3">
      <c r="A120" s="29" t="s">
        <v>124</v>
      </c>
      <c r="B120" s="29" t="s">
        <v>124</v>
      </c>
      <c r="C120" s="29" t="s">
        <v>124</v>
      </c>
      <c r="D120" s="29" t="s">
        <v>472</v>
      </c>
      <c r="E120" s="29" t="s">
        <v>229</v>
      </c>
      <c r="F120" s="29" t="s">
        <v>473</v>
      </c>
      <c r="G120" s="30">
        <v>3900</v>
      </c>
      <c r="H120" s="30">
        <v>1549.18</v>
      </c>
      <c r="I120" s="10">
        <f t="shared" si="1"/>
        <v>0.39722564102564106</v>
      </c>
    </row>
    <row r="121" spans="1:9" ht="14.25" customHeight="1" x14ac:dyDescent="0.3">
      <c r="A121" s="29" t="s">
        <v>124</v>
      </c>
      <c r="B121" s="29" t="s">
        <v>124</v>
      </c>
      <c r="C121" s="29" t="s">
        <v>124</v>
      </c>
      <c r="D121" s="29" t="s">
        <v>480</v>
      </c>
      <c r="E121" s="29" t="s">
        <v>229</v>
      </c>
      <c r="F121" s="29" t="s">
        <v>481</v>
      </c>
      <c r="G121" s="30">
        <v>600</v>
      </c>
      <c r="H121" s="30">
        <v>165.48</v>
      </c>
      <c r="I121" s="10">
        <f t="shared" si="1"/>
        <v>0.27579999999999999</v>
      </c>
    </row>
    <row r="122" spans="1:9" ht="14.25" customHeight="1" x14ac:dyDescent="0.3">
      <c r="A122" s="29" t="s">
        <v>124</v>
      </c>
      <c r="B122" s="29" t="s">
        <v>124</v>
      </c>
      <c r="C122" s="29" t="s">
        <v>124</v>
      </c>
      <c r="D122" s="29" t="s">
        <v>433</v>
      </c>
      <c r="E122" s="29" t="s">
        <v>229</v>
      </c>
      <c r="F122" s="29" t="s">
        <v>434</v>
      </c>
      <c r="G122" s="30">
        <v>100</v>
      </c>
      <c r="H122" s="30">
        <v>85</v>
      </c>
      <c r="I122" s="10">
        <f t="shared" si="1"/>
        <v>0.85</v>
      </c>
    </row>
    <row r="123" spans="1:9" ht="27" customHeight="1" x14ac:dyDescent="0.3">
      <c r="A123" s="29" t="s">
        <v>124</v>
      </c>
      <c r="B123" s="29" t="s">
        <v>124</v>
      </c>
      <c r="C123" s="29" t="s">
        <v>124</v>
      </c>
      <c r="D123" s="29" t="s">
        <v>484</v>
      </c>
      <c r="E123" s="29" t="s">
        <v>229</v>
      </c>
      <c r="F123" s="29" t="s">
        <v>485</v>
      </c>
      <c r="G123" s="30">
        <v>7752</v>
      </c>
      <c r="H123" s="30">
        <v>5900</v>
      </c>
      <c r="I123" s="10">
        <f t="shared" si="1"/>
        <v>0.76109391124871006</v>
      </c>
    </row>
    <row r="124" spans="1:9" ht="27" customHeight="1" x14ac:dyDescent="0.3">
      <c r="A124" s="29" t="s">
        <v>124</v>
      </c>
      <c r="B124" s="29" t="s">
        <v>124</v>
      </c>
      <c r="C124" s="29" t="s">
        <v>124</v>
      </c>
      <c r="D124" s="29" t="s">
        <v>445</v>
      </c>
      <c r="E124" s="29" t="s">
        <v>229</v>
      </c>
      <c r="F124" s="29" t="s">
        <v>446</v>
      </c>
      <c r="G124" s="30">
        <v>300</v>
      </c>
      <c r="H124" s="30">
        <v>170.14</v>
      </c>
      <c r="I124" s="10">
        <f t="shared" si="1"/>
        <v>0.56713333333333327</v>
      </c>
    </row>
    <row r="125" spans="1:9" ht="14.25" customHeight="1" x14ac:dyDescent="0.3">
      <c r="A125" s="29" t="s">
        <v>124</v>
      </c>
      <c r="B125" s="29" t="s">
        <v>124</v>
      </c>
      <c r="C125" s="29" t="s">
        <v>124</v>
      </c>
      <c r="D125" s="29" t="s">
        <v>490</v>
      </c>
      <c r="E125" s="29" t="s">
        <v>229</v>
      </c>
      <c r="F125" s="29" t="s">
        <v>491</v>
      </c>
      <c r="G125" s="30">
        <v>2500</v>
      </c>
      <c r="H125" s="30">
        <v>1638.63</v>
      </c>
      <c r="I125" s="10">
        <f t="shared" si="1"/>
        <v>0.65545200000000003</v>
      </c>
    </row>
    <row r="126" spans="1:9" ht="14.25" customHeight="1" x14ac:dyDescent="0.3">
      <c r="A126" s="29"/>
      <c r="B126" s="29"/>
      <c r="C126" s="29" t="s">
        <v>474</v>
      </c>
      <c r="D126" s="29"/>
      <c r="E126" s="29"/>
      <c r="F126" s="29" t="s">
        <v>475</v>
      </c>
      <c r="G126" s="30">
        <v>1000</v>
      </c>
      <c r="H126" s="30">
        <v>0</v>
      </c>
      <c r="I126" s="10">
        <f t="shared" si="1"/>
        <v>0</v>
      </c>
    </row>
    <row r="127" spans="1:9" ht="14.25" customHeight="1" x14ac:dyDescent="0.3">
      <c r="A127" s="29" t="s">
        <v>124</v>
      </c>
      <c r="B127" s="29" t="s">
        <v>124</v>
      </c>
      <c r="C127" s="29" t="s">
        <v>124</v>
      </c>
      <c r="D127" s="29" t="s">
        <v>494</v>
      </c>
      <c r="E127" s="29" t="s">
        <v>229</v>
      </c>
      <c r="F127" s="29" t="s">
        <v>495</v>
      </c>
      <c r="G127" s="30">
        <v>1000</v>
      </c>
      <c r="H127" s="30">
        <v>0</v>
      </c>
      <c r="I127" s="10">
        <f t="shared" si="1"/>
        <v>0</v>
      </c>
    </row>
    <row r="128" spans="1:9" ht="27" customHeight="1" x14ac:dyDescent="0.3">
      <c r="A128" s="29"/>
      <c r="B128" s="29"/>
      <c r="C128" s="29" t="s">
        <v>435</v>
      </c>
      <c r="D128" s="29"/>
      <c r="E128" s="29"/>
      <c r="F128" s="29" t="s">
        <v>436</v>
      </c>
      <c r="G128" s="30">
        <v>382037</v>
      </c>
      <c r="H128" s="30">
        <v>180913.03</v>
      </c>
      <c r="I128" s="10">
        <f t="shared" si="1"/>
        <v>0.47354845211327701</v>
      </c>
    </row>
    <row r="129" spans="1:9" ht="27" customHeight="1" x14ac:dyDescent="0.3">
      <c r="A129" s="29" t="s">
        <v>124</v>
      </c>
      <c r="B129" s="29" t="s">
        <v>124</v>
      </c>
      <c r="C129" s="29" t="s">
        <v>124</v>
      </c>
      <c r="D129" s="29" t="s">
        <v>437</v>
      </c>
      <c r="E129" s="29" t="s">
        <v>229</v>
      </c>
      <c r="F129" s="29" t="s">
        <v>438</v>
      </c>
      <c r="G129" s="30">
        <v>294500</v>
      </c>
      <c r="H129" s="30">
        <v>130988.95</v>
      </c>
      <c r="I129" s="10">
        <f t="shared" si="1"/>
        <v>0.44478421052631578</v>
      </c>
    </row>
    <row r="130" spans="1:9" ht="27" customHeight="1" x14ac:dyDescent="0.3">
      <c r="A130" s="29" t="s">
        <v>124</v>
      </c>
      <c r="B130" s="29" t="s">
        <v>124</v>
      </c>
      <c r="C130" s="29" t="s">
        <v>124</v>
      </c>
      <c r="D130" s="29" t="s">
        <v>496</v>
      </c>
      <c r="E130" s="29" t="s">
        <v>229</v>
      </c>
      <c r="F130" s="29" t="s">
        <v>497</v>
      </c>
      <c r="G130" s="30">
        <v>23937</v>
      </c>
      <c r="H130" s="30">
        <v>23936.48</v>
      </c>
      <c r="I130" s="10">
        <f t="shared" ref="I130:I193" si="2">IF($G130=0,0,$H130/$G130)</f>
        <v>0.99997827630864355</v>
      </c>
    </row>
    <row r="131" spans="1:9" ht="27" customHeight="1" x14ac:dyDescent="0.3">
      <c r="A131" s="29" t="s">
        <v>124</v>
      </c>
      <c r="B131" s="29" t="s">
        <v>124</v>
      </c>
      <c r="C131" s="29" t="s">
        <v>124</v>
      </c>
      <c r="D131" s="29" t="s">
        <v>439</v>
      </c>
      <c r="E131" s="29" t="s">
        <v>229</v>
      </c>
      <c r="F131" s="29" t="s">
        <v>440</v>
      </c>
      <c r="G131" s="30">
        <v>54200</v>
      </c>
      <c r="H131" s="30">
        <v>20734.599999999999</v>
      </c>
      <c r="I131" s="10">
        <f t="shared" si="2"/>
        <v>0.38255719557195567</v>
      </c>
    </row>
    <row r="132" spans="1:9" ht="27" customHeight="1" x14ac:dyDescent="0.3">
      <c r="A132" s="29" t="s">
        <v>124</v>
      </c>
      <c r="B132" s="29" t="s">
        <v>124</v>
      </c>
      <c r="C132" s="29" t="s">
        <v>124</v>
      </c>
      <c r="D132" s="29" t="s">
        <v>441</v>
      </c>
      <c r="E132" s="29" t="s">
        <v>229</v>
      </c>
      <c r="F132" s="29" t="s">
        <v>442</v>
      </c>
      <c r="G132" s="30">
        <v>5400</v>
      </c>
      <c r="H132" s="30">
        <v>1970.5</v>
      </c>
      <c r="I132" s="10">
        <f t="shared" si="2"/>
        <v>0.3649074074074074</v>
      </c>
    </row>
    <row r="133" spans="1:9" ht="14.25" customHeight="1" x14ac:dyDescent="0.3">
      <c r="A133" s="29" t="s">
        <v>124</v>
      </c>
      <c r="B133" s="29" t="s">
        <v>124</v>
      </c>
      <c r="C133" s="29" t="s">
        <v>124</v>
      </c>
      <c r="D133" s="29" t="s">
        <v>462</v>
      </c>
      <c r="E133" s="29" t="s">
        <v>229</v>
      </c>
      <c r="F133" s="29" t="s">
        <v>463</v>
      </c>
      <c r="G133" s="30">
        <v>4000</v>
      </c>
      <c r="H133" s="30">
        <v>3282.5</v>
      </c>
      <c r="I133" s="10">
        <f t="shared" si="2"/>
        <v>0.82062500000000005</v>
      </c>
    </row>
    <row r="134" spans="1:9" ht="27" customHeight="1" x14ac:dyDescent="0.3">
      <c r="A134" s="7"/>
      <c r="B134" s="7" t="s">
        <v>504</v>
      </c>
      <c r="C134" s="7"/>
      <c r="D134" s="7"/>
      <c r="E134" s="7"/>
      <c r="F134" s="7" t="s">
        <v>227</v>
      </c>
      <c r="G134" s="28">
        <v>77300</v>
      </c>
      <c r="H134" s="28">
        <v>33039.69</v>
      </c>
      <c r="I134" s="10">
        <f t="shared" si="2"/>
        <v>0.42742160413971542</v>
      </c>
    </row>
    <row r="135" spans="1:9" ht="27" customHeight="1" x14ac:dyDescent="0.3">
      <c r="A135" s="29"/>
      <c r="B135" s="29"/>
      <c r="C135" s="29" t="s">
        <v>421</v>
      </c>
      <c r="D135" s="29"/>
      <c r="E135" s="29"/>
      <c r="F135" s="29" t="s">
        <v>422</v>
      </c>
      <c r="G135" s="30">
        <v>20700</v>
      </c>
      <c r="H135" s="30">
        <v>5559.69</v>
      </c>
      <c r="I135" s="10">
        <f t="shared" si="2"/>
        <v>0.26858405797101448</v>
      </c>
    </row>
    <row r="136" spans="1:9" ht="27" customHeight="1" x14ac:dyDescent="0.3">
      <c r="A136" s="29" t="s">
        <v>124</v>
      </c>
      <c r="B136" s="29" t="s">
        <v>124</v>
      </c>
      <c r="C136" s="29" t="s">
        <v>124</v>
      </c>
      <c r="D136" s="29" t="s">
        <v>431</v>
      </c>
      <c r="E136" s="29" t="s">
        <v>229</v>
      </c>
      <c r="F136" s="29" t="s">
        <v>432</v>
      </c>
      <c r="G136" s="30">
        <v>5200</v>
      </c>
      <c r="H136" s="30">
        <v>120</v>
      </c>
      <c r="I136" s="10">
        <f t="shared" si="2"/>
        <v>2.3076923076923078E-2</v>
      </c>
    </row>
    <row r="137" spans="1:9" ht="14.25" customHeight="1" x14ac:dyDescent="0.3">
      <c r="A137" s="29" t="s">
        <v>124</v>
      </c>
      <c r="B137" s="29" t="s">
        <v>124</v>
      </c>
      <c r="C137" s="29" t="s">
        <v>124</v>
      </c>
      <c r="D137" s="29" t="s">
        <v>425</v>
      </c>
      <c r="E137" s="29" t="s">
        <v>229</v>
      </c>
      <c r="F137" s="29" t="s">
        <v>426</v>
      </c>
      <c r="G137" s="30">
        <v>200</v>
      </c>
      <c r="H137" s="30">
        <v>0</v>
      </c>
      <c r="I137" s="10">
        <f t="shared" si="2"/>
        <v>0</v>
      </c>
    </row>
    <row r="138" spans="1:9" ht="27" customHeight="1" x14ac:dyDescent="0.3">
      <c r="A138" s="29" t="s">
        <v>124</v>
      </c>
      <c r="B138" s="29" t="s">
        <v>124</v>
      </c>
      <c r="C138" s="29" t="s">
        <v>124</v>
      </c>
      <c r="D138" s="29" t="s">
        <v>433</v>
      </c>
      <c r="E138" s="29" t="s">
        <v>229</v>
      </c>
      <c r="F138" s="29" t="s">
        <v>434</v>
      </c>
      <c r="G138" s="30">
        <v>15300</v>
      </c>
      <c r="H138" s="30">
        <v>5439.69</v>
      </c>
      <c r="I138" s="10">
        <f t="shared" si="2"/>
        <v>0.355535294117647</v>
      </c>
    </row>
    <row r="139" spans="1:9" ht="27" customHeight="1" x14ac:dyDescent="0.3">
      <c r="A139" s="29"/>
      <c r="B139" s="29"/>
      <c r="C139" s="29" t="s">
        <v>474</v>
      </c>
      <c r="D139" s="29"/>
      <c r="E139" s="29"/>
      <c r="F139" s="29" t="s">
        <v>475</v>
      </c>
      <c r="G139" s="30">
        <v>56600</v>
      </c>
      <c r="H139" s="30">
        <v>27480</v>
      </c>
      <c r="I139" s="10">
        <f t="shared" si="2"/>
        <v>0.48551236749116605</v>
      </c>
    </row>
    <row r="140" spans="1:9" ht="27" customHeight="1" x14ac:dyDescent="0.3">
      <c r="A140" s="29" t="s">
        <v>124</v>
      </c>
      <c r="B140" s="29" t="s">
        <v>124</v>
      </c>
      <c r="C140" s="29" t="s">
        <v>124</v>
      </c>
      <c r="D140" s="29" t="s">
        <v>476</v>
      </c>
      <c r="E140" s="29" t="s">
        <v>229</v>
      </c>
      <c r="F140" s="29" t="s">
        <v>477</v>
      </c>
      <c r="G140" s="30">
        <v>56600</v>
      </c>
      <c r="H140" s="30">
        <v>27480</v>
      </c>
      <c r="I140" s="10">
        <f t="shared" si="2"/>
        <v>0.48551236749116605</v>
      </c>
    </row>
    <row r="141" spans="1:9" ht="27" customHeight="1" x14ac:dyDescent="0.3">
      <c r="A141" s="3" t="s">
        <v>286</v>
      </c>
      <c r="B141" s="3"/>
      <c r="C141" s="3"/>
      <c r="D141" s="3"/>
      <c r="E141" s="3"/>
      <c r="F141" s="3" t="s">
        <v>287</v>
      </c>
      <c r="G141" s="27">
        <v>22728</v>
      </c>
      <c r="H141" s="27">
        <v>16018.02</v>
      </c>
      <c r="I141" s="5">
        <f t="shared" si="2"/>
        <v>0.70477032734952483</v>
      </c>
    </row>
    <row r="142" spans="1:9" ht="27" customHeight="1" x14ac:dyDescent="0.3">
      <c r="A142" s="7"/>
      <c r="B142" s="7" t="s">
        <v>288</v>
      </c>
      <c r="C142" s="7"/>
      <c r="D142" s="7"/>
      <c r="E142" s="7"/>
      <c r="F142" s="7" t="s">
        <v>289</v>
      </c>
      <c r="G142" s="28">
        <v>1116</v>
      </c>
      <c r="H142" s="28">
        <v>329.23</v>
      </c>
      <c r="I142" s="10">
        <f t="shared" si="2"/>
        <v>0.2950089605734767</v>
      </c>
    </row>
    <row r="143" spans="1:9" ht="27" customHeight="1" x14ac:dyDescent="0.3">
      <c r="A143" s="29"/>
      <c r="B143" s="29"/>
      <c r="C143" s="29" t="s">
        <v>435</v>
      </c>
      <c r="D143" s="29"/>
      <c r="E143" s="29"/>
      <c r="F143" s="29" t="s">
        <v>436</v>
      </c>
      <c r="G143" s="30">
        <v>1116</v>
      </c>
      <c r="H143" s="30">
        <v>329.23</v>
      </c>
      <c r="I143" s="10">
        <f t="shared" si="2"/>
        <v>0.2950089605734767</v>
      </c>
    </row>
    <row r="144" spans="1:9" ht="27" customHeight="1" x14ac:dyDescent="0.3">
      <c r="A144" s="29" t="s">
        <v>124</v>
      </c>
      <c r="B144" s="29" t="s">
        <v>124</v>
      </c>
      <c r="C144" s="29" t="s">
        <v>124</v>
      </c>
      <c r="D144" s="29" t="s">
        <v>437</v>
      </c>
      <c r="E144" s="29" t="s">
        <v>229</v>
      </c>
      <c r="F144" s="29" t="s">
        <v>438</v>
      </c>
      <c r="G144" s="30">
        <v>932.8</v>
      </c>
      <c r="H144" s="30">
        <v>329.23</v>
      </c>
      <c r="I144" s="10">
        <f t="shared" si="2"/>
        <v>0.35294811320754721</v>
      </c>
    </row>
    <row r="145" spans="1:9" ht="14.25" customHeight="1" x14ac:dyDescent="0.3">
      <c r="A145" s="29" t="s">
        <v>124</v>
      </c>
      <c r="B145" s="29" t="s">
        <v>124</v>
      </c>
      <c r="C145" s="29" t="s">
        <v>124</v>
      </c>
      <c r="D145" s="29" t="s">
        <v>439</v>
      </c>
      <c r="E145" s="29" t="s">
        <v>229</v>
      </c>
      <c r="F145" s="29" t="s">
        <v>440</v>
      </c>
      <c r="G145" s="30">
        <v>160.35</v>
      </c>
      <c r="H145" s="30">
        <v>0</v>
      </c>
      <c r="I145" s="10">
        <f t="shared" si="2"/>
        <v>0</v>
      </c>
    </row>
    <row r="146" spans="1:9" ht="27" customHeight="1" x14ac:dyDescent="0.3">
      <c r="A146" s="29" t="s">
        <v>124</v>
      </c>
      <c r="B146" s="29" t="s">
        <v>124</v>
      </c>
      <c r="C146" s="29" t="s">
        <v>124</v>
      </c>
      <c r="D146" s="29" t="s">
        <v>441</v>
      </c>
      <c r="E146" s="29" t="s">
        <v>229</v>
      </c>
      <c r="F146" s="29" t="s">
        <v>442</v>
      </c>
      <c r="G146" s="30">
        <v>22.85</v>
      </c>
      <c r="H146" s="30">
        <v>0</v>
      </c>
      <c r="I146" s="10">
        <f t="shared" si="2"/>
        <v>0</v>
      </c>
    </row>
    <row r="147" spans="1:9" ht="27" customHeight="1" x14ac:dyDescent="0.3">
      <c r="A147" s="7"/>
      <c r="B147" s="7" t="s">
        <v>290</v>
      </c>
      <c r="C147" s="7"/>
      <c r="D147" s="7"/>
      <c r="E147" s="7"/>
      <c r="F147" s="7" t="s">
        <v>291</v>
      </c>
      <c r="G147" s="28">
        <v>21612</v>
      </c>
      <c r="H147" s="28">
        <v>15688.79</v>
      </c>
      <c r="I147" s="10">
        <f t="shared" si="2"/>
        <v>0.72592957616139187</v>
      </c>
    </row>
    <row r="148" spans="1:9" ht="27" customHeight="1" x14ac:dyDescent="0.3">
      <c r="A148" s="29"/>
      <c r="B148" s="29"/>
      <c r="C148" s="29" t="s">
        <v>421</v>
      </c>
      <c r="D148" s="29"/>
      <c r="E148" s="29"/>
      <c r="F148" s="29" t="s">
        <v>422</v>
      </c>
      <c r="G148" s="30">
        <v>3928.34</v>
      </c>
      <c r="H148" s="30">
        <v>1566.96</v>
      </c>
      <c r="I148" s="10">
        <f t="shared" si="2"/>
        <v>0.39888604346874251</v>
      </c>
    </row>
    <row r="149" spans="1:9" ht="27" customHeight="1" x14ac:dyDescent="0.3">
      <c r="A149" s="29" t="s">
        <v>124</v>
      </c>
      <c r="B149" s="29" t="s">
        <v>124</v>
      </c>
      <c r="C149" s="29" t="s">
        <v>124</v>
      </c>
      <c r="D149" s="29" t="s">
        <v>431</v>
      </c>
      <c r="E149" s="29" t="s">
        <v>229</v>
      </c>
      <c r="F149" s="29" t="s">
        <v>432</v>
      </c>
      <c r="G149" s="30">
        <v>2682.9</v>
      </c>
      <c r="H149" s="30">
        <v>1494.96</v>
      </c>
      <c r="I149" s="10">
        <f t="shared" si="2"/>
        <v>0.55721793581572177</v>
      </c>
    </row>
    <row r="150" spans="1:9" ht="14.25" customHeight="1" x14ac:dyDescent="0.3">
      <c r="A150" s="29" t="s">
        <v>124</v>
      </c>
      <c r="B150" s="29" t="s">
        <v>124</v>
      </c>
      <c r="C150" s="29" t="s">
        <v>124</v>
      </c>
      <c r="D150" s="29" t="s">
        <v>470</v>
      </c>
      <c r="E150" s="29" t="s">
        <v>229</v>
      </c>
      <c r="F150" s="29" t="s">
        <v>471</v>
      </c>
      <c r="G150" s="30">
        <v>100.07</v>
      </c>
      <c r="H150" s="30">
        <v>0</v>
      </c>
      <c r="I150" s="10">
        <f t="shared" si="2"/>
        <v>0</v>
      </c>
    </row>
    <row r="151" spans="1:9" ht="27" customHeight="1" x14ac:dyDescent="0.3">
      <c r="A151" s="29" t="s">
        <v>124</v>
      </c>
      <c r="B151" s="29" t="s">
        <v>124</v>
      </c>
      <c r="C151" s="29" t="s">
        <v>124</v>
      </c>
      <c r="D151" s="29" t="s">
        <v>425</v>
      </c>
      <c r="E151" s="29" t="s">
        <v>229</v>
      </c>
      <c r="F151" s="29" t="s">
        <v>426</v>
      </c>
      <c r="G151" s="30">
        <v>1003.28</v>
      </c>
      <c r="H151" s="30">
        <v>72</v>
      </c>
      <c r="I151" s="10">
        <f t="shared" si="2"/>
        <v>7.176461207240252E-2</v>
      </c>
    </row>
    <row r="152" spans="1:9" ht="14.25" customHeight="1" x14ac:dyDescent="0.3">
      <c r="A152" s="29" t="s">
        <v>124</v>
      </c>
      <c r="B152" s="29" t="s">
        <v>124</v>
      </c>
      <c r="C152" s="29" t="s">
        <v>124</v>
      </c>
      <c r="D152" s="29" t="s">
        <v>480</v>
      </c>
      <c r="E152" s="29" t="s">
        <v>229</v>
      </c>
      <c r="F152" s="29" t="s">
        <v>481</v>
      </c>
      <c r="G152" s="30">
        <v>142.09</v>
      </c>
      <c r="H152" s="30">
        <v>0</v>
      </c>
      <c r="I152" s="10">
        <f t="shared" si="2"/>
        <v>0</v>
      </c>
    </row>
    <row r="153" spans="1:9" ht="27" customHeight="1" x14ac:dyDescent="0.3">
      <c r="A153" s="29"/>
      <c r="B153" s="29"/>
      <c r="C153" s="29" t="s">
        <v>474</v>
      </c>
      <c r="D153" s="29"/>
      <c r="E153" s="29"/>
      <c r="F153" s="29" t="s">
        <v>475</v>
      </c>
      <c r="G153" s="30">
        <v>11650</v>
      </c>
      <c r="H153" s="30">
        <v>11300</v>
      </c>
      <c r="I153" s="10">
        <f t="shared" si="2"/>
        <v>0.96995708154506433</v>
      </c>
    </row>
    <row r="154" spans="1:9" ht="27" customHeight="1" x14ac:dyDescent="0.3">
      <c r="A154" s="29" t="s">
        <v>124</v>
      </c>
      <c r="B154" s="29" t="s">
        <v>124</v>
      </c>
      <c r="C154" s="29" t="s">
        <v>124</v>
      </c>
      <c r="D154" s="29" t="s">
        <v>476</v>
      </c>
      <c r="E154" s="29" t="s">
        <v>229</v>
      </c>
      <c r="F154" s="29" t="s">
        <v>477</v>
      </c>
      <c r="G154" s="30">
        <v>11650</v>
      </c>
      <c r="H154" s="30">
        <v>11300</v>
      </c>
      <c r="I154" s="10">
        <f t="shared" si="2"/>
        <v>0.96995708154506433</v>
      </c>
    </row>
    <row r="155" spans="1:9" ht="27" customHeight="1" x14ac:dyDescent="0.3">
      <c r="A155" s="29"/>
      <c r="B155" s="29"/>
      <c r="C155" s="29" t="s">
        <v>435</v>
      </c>
      <c r="D155" s="29"/>
      <c r="E155" s="29"/>
      <c r="F155" s="29" t="s">
        <v>436</v>
      </c>
      <c r="G155" s="30">
        <v>6033.66</v>
      </c>
      <c r="H155" s="30">
        <v>2821.83</v>
      </c>
      <c r="I155" s="10">
        <f t="shared" si="2"/>
        <v>0.4676813078628892</v>
      </c>
    </row>
    <row r="156" spans="1:9" ht="14.25" customHeight="1" x14ac:dyDescent="0.3">
      <c r="A156" s="29" t="s">
        <v>124</v>
      </c>
      <c r="B156" s="29" t="s">
        <v>124</v>
      </c>
      <c r="C156" s="29" t="s">
        <v>124</v>
      </c>
      <c r="D156" s="29" t="s">
        <v>439</v>
      </c>
      <c r="E156" s="29" t="s">
        <v>229</v>
      </c>
      <c r="F156" s="29" t="s">
        <v>440</v>
      </c>
      <c r="G156" s="30">
        <v>866.9</v>
      </c>
      <c r="H156" s="30">
        <v>0</v>
      </c>
      <c r="I156" s="10">
        <f t="shared" si="2"/>
        <v>0</v>
      </c>
    </row>
    <row r="157" spans="1:9" ht="27" customHeight="1" x14ac:dyDescent="0.3">
      <c r="A157" s="29" t="s">
        <v>124</v>
      </c>
      <c r="B157" s="29" t="s">
        <v>124</v>
      </c>
      <c r="C157" s="29" t="s">
        <v>124</v>
      </c>
      <c r="D157" s="29" t="s">
        <v>441</v>
      </c>
      <c r="E157" s="29" t="s">
        <v>229</v>
      </c>
      <c r="F157" s="29" t="s">
        <v>442</v>
      </c>
      <c r="G157" s="30">
        <v>123.56</v>
      </c>
      <c r="H157" s="30">
        <v>0</v>
      </c>
      <c r="I157" s="10">
        <f t="shared" si="2"/>
        <v>0</v>
      </c>
    </row>
    <row r="158" spans="1:9" ht="27" customHeight="1" x14ac:dyDescent="0.3">
      <c r="A158" s="29" t="s">
        <v>124</v>
      </c>
      <c r="B158" s="29" t="s">
        <v>124</v>
      </c>
      <c r="C158" s="29" t="s">
        <v>124</v>
      </c>
      <c r="D158" s="29" t="s">
        <v>462</v>
      </c>
      <c r="E158" s="29" t="s">
        <v>229</v>
      </c>
      <c r="F158" s="29" t="s">
        <v>463</v>
      </c>
      <c r="G158" s="30">
        <v>5043.2</v>
      </c>
      <c r="H158" s="30">
        <v>2821.83</v>
      </c>
      <c r="I158" s="10">
        <f t="shared" si="2"/>
        <v>0.5595316465736041</v>
      </c>
    </row>
    <row r="159" spans="1:9" ht="27" customHeight="1" x14ac:dyDescent="0.3">
      <c r="A159" s="3" t="s">
        <v>505</v>
      </c>
      <c r="B159" s="3"/>
      <c r="C159" s="3"/>
      <c r="D159" s="3"/>
      <c r="E159" s="3"/>
      <c r="F159" s="3" t="s">
        <v>506</v>
      </c>
      <c r="G159" s="27">
        <v>237560</v>
      </c>
      <c r="H159" s="27">
        <v>72310.850000000006</v>
      </c>
      <c r="I159" s="5">
        <f t="shared" si="2"/>
        <v>0.3043898383566257</v>
      </c>
    </row>
    <row r="160" spans="1:9" ht="27" customHeight="1" x14ac:dyDescent="0.3">
      <c r="A160" s="7"/>
      <c r="B160" s="7" t="s">
        <v>507</v>
      </c>
      <c r="C160" s="7"/>
      <c r="D160" s="7"/>
      <c r="E160" s="7"/>
      <c r="F160" s="7" t="s">
        <v>508</v>
      </c>
      <c r="G160" s="28">
        <v>209570</v>
      </c>
      <c r="H160" s="28">
        <v>50606.44</v>
      </c>
      <c r="I160" s="10">
        <f t="shared" si="2"/>
        <v>0.2414775015507945</v>
      </c>
    </row>
    <row r="161" spans="1:9" ht="27" customHeight="1" x14ac:dyDescent="0.3">
      <c r="A161" s="29"/>
      <c r="B161" s="29"/>
      <c r="C161" s="29" t="s">
        <v>421</v>
      </c>
      <c r="D161" s="29"/>
      <c r="E161" s="29"/>
      <c r="F161" s="29" t="s">
        <v>422</v>
      </c>
      <c r="G161" s="30">
        <v>71095</v>
      </c>
      <c r="H161" s="30">
        <v>22703.58</v>
      </c>
      <c r="I161" s="10">
        <f t="shared" si="2"/>
        <v>0.31934144454602997</v>
      </c>
    </row>
    <row r="162" spans="1:9" ht="27" customHeight="1" x14ac:dyDescent="0.3">
      <c r="A162" s="29" t="s">
        <v>124</v>
      </c>
      <c r="B162" s="29" t="s">
        <v>124</v>
      </c>
      <c r="C162" s="29" t="s">
        <v>124</v>
      </c>
      <c r="D162" s="29" t="s">
        <v>431</v>
      </c>
      <c r="E162" s="29" t="s">
        <v>229</v>
      </c>
      <c r="F162" s="29" t="s">
        <v>432</v>
      </c>
      <c r="G162" s="30">
        <v>30250</v>
      </c>
      <c r="H162" s="30">
        <v>9474.94</v>
      </c>
      <c r="I162" s="10">
        <f t="shared" si="2"/>
        <v>0.31322115702479342</v>
      </c>
    </row>
    <row r="163" spans="1:9" ht="27" customHeight="1" x14ac:dyDescent="0.3">
      <c r="A163" s="29" t="s">
        <v>124</v>
      </c>
      <c r="B163" s="29" t="s">
        <v>124</v>
      </c>
      <c r="C163" s="29" t="s">
        <v>124</v>
      </c>
      <c r="D163" s="29" t="s">
        <v>470</v>
      </c>
      <c r="E163" s="29" t="s">
        <v>229</v>
      </c>
      <c r="F163" s="29" t="s">
        <v>471</v>
      </c>
      <c r="G163" s="30">
        <v>275</v>
      </c>
      <c r="H163" s="30">
        <v>274.94</v>
      </c>
      <c r="I163" s="10">
        <f t="shared" si="2"/>
        <v>0.99978181818181822</v>
      </c>
    </row>
    <row r="164" spans="1:9" ht="27" customHeight="1" x14ac:dyDescent="0.3">
      <c r="A164" s="29" t="s">
        <v>124</v>
      </c>
      <c r="B164" s="29" t="s">
        <v>124</v>
      </c>
      <c r="C164" s="29" t="s">
        <v>124</v>
      </c>
      <c r="D164" s="29" t="s">
        <v>423</v>
      </c>
      <c r="E164" s="29" t="s">
        <v>229</v>
      </c>
      <c r="F164" s="29" t="s">
        <v>424</v>
      </c>
      <c r="G164" s="30">
        <v>6000</v>
      </c>
      <c r="H164" s="30">
        <v>3388.81</v>
      </c>
      <c r="I164" s="10">
        <f t="shared" si="2"/>
        <v>0.56480166666666665</v>
      </c>
    </row>
    <row r="165" spans="1:9" ht="14.25" customHeight="1" x14ac:dyDescent="0.3">
      <c r="A165" s="29" t="s">
        <v>124</v>
      </c>
      <c r="B165" s="29" t="s">
        <v>124</v>
      </c>
      <c r="C165" s="29" t="s">
        <v>124</v>
      </c>
      <c r="D165" s="29" t="s">
        <v>449</v>
      </c>
      <c r="E165" s="29" t="s">
        <v>229</v>
      </c>
      <c r="F165" s="29" t="s">
        <v>450</v>
      </c>
      <c r="G165" s="30">
        <v>8000</v>
      </c>
      <c r="H165" s="30">
        <v>1638.24</v>
      </c>
      <c r="I165" s="10">
        <f t="shared" si="2"/>
        <v>0.20477999999999999</v>
      </c>
    </row>
    <row r="166" spans="1:9" ht="14.25" customHeight="1" x14ac:dyDescent="0.3">
      <c r="A166" s="29" t="s">
        <v>124</v>
      </c>
      <c r="B166" s="29" t="s">
        <v>124</v>
      </c>
      <c r="C166" s="29" t="s">
        <v>124</v>
      </c>
      <c r="D166" s="29" t="s">
        <v>478</v>
      </c>
      <c r="E166" s="29" t="s">
        <v>229</v>
      </c>
      <c r="F166" s="29" t="s">
        <v>479</v>
      </c>
      <c r="G166" s="30">
        <v>2000</v>
      </c>
      <c r="H166" s="30">
        <v>300</v>
      </c>
      <c r="I166" s="10">
        <f t="shared" si="2"/>
        <v>0.15</v>
      </c>
    </row>
    <row r="167" spans="1:9" ht="27" customHeight="1" x14ac:dyDescent="0.3">
      <c r="A167" s="29" t="s">
        <v>124</v>
      </c>
      <c r="B167" s="29" t="s">
        <v>124</v>
      </c>
      <c r="C167" s="29" t="s">
        <v>124</v>
      </c>
      <c r="D167" s="29" t="s">
        <v>425</v>
      </c>
      <c r="E167" s="29" t="s">
        <v>229</v>
      </c>
      <c r="F167" s="29" t="s">
        <v>426</v>
      </c>
      <c r="G167" s="30">
        <v>6000</v>
      </c>
      <c r="H167" s="30">
        <v>389.65</v>
      </c>
      <c r="I167" s="10">
        <f t="shared" si="2"/>
        <v>6.4941666666666661E-2</v>
      </c>
    </row>
    <row r="168" spans="1:9" ht="14.25" customHeight="1" x14ac:dyDescent="0.3">
      <c r="A168" s="29" t="s">
        <v>124</v>
      </c>
      <c r="B168" s="29" t="s">
        <v>124</v>
      </c>
      <c r="C168" s="29" t="s">
        <v>124</v>
      </c>
      <c r="D168" s="29" t="s">
        <v>472</v>
      </c>
      <c r="E168" s="29" t="s">
        <v>229</v>
      </c>
      <c r="F168" s="29" t="s">
        <v>473</v>
      </c>
      <c r="G168" s="30">
        <v>570</v>
      </c>
      <c r="H168" s="30">
        <v>0</v>
      </c>
      <c r="I168" s="10">
        <f t="shared" si="2"/>
        <v>0</v>
      </c>
    </row>
    <row r="169" spans="1:9" ht="27" customHeight="1" x14ac:dyDescent="0.3">
      <c r="A169" s="29" t="s">
        <v>124</v>
      </c>
      <c r="B169" s="29" t="s">
        <v>124</v>
      </c>
      <c r="C169" s="29" t="s">
        <v>124</v>
      </c>
      <c r="D169" s="29" t="s">
        <v>433</v>
      </c>
      <c r="E169" s="29" t="s">
        <v>229</v>
      </c>
      <c r="F169" s="29" t="s">
        <v>434</v>
      </c>
      <c r="G169" s="30">
        <v>18000</v>
      </c>
      <c r="H169" s="30">
        <v>7237</v>
      </c>
      <c r="I169" s="10">
        <f t="shared" si="2"/>
        <v>0.40205555555555555</v>
      </c>
    </row>
    <row r="170" spans="1:9" ht="14.25" customHeight="1" x14ac:dyDescent="0.3">
      <c r="A170" s="29"/>
      <c r="B170" s="29"/>
      <c r="C170" s="29" t="s">
        <v>509</v>
      </c>
      <c r="D170" s="29"/>
      <c r="E170" s="29"/>
      <c r="F170" s="29" t="s">
        <v>510</v>
      </c>
      <c r="G170" s="30">
        <v>5975</v>
      </c>
      <c r="H170" s="30">
        <v>0</v>
      </c>
      <c r="I170" s="10">
        <f t="shared" si="2"/>
        <v>0</v>
      </c>
    </row>
    <row r="171" spans="1:9" ht="27" customHeight="1" x14ac:dyDescent="0.3">
      <c r="A171" s="29" t="s">
        <v>124</v>
      </c>
      <c r="B171" s="29" t="s">
        <v>124</v>
      </c>
      <c r="C171" s="29" t="s">
        <v>124</v>
      </c>
      <c r="D171" s="29" t="s">
        <v>511</v>
      </c>
      <c r="E171" s="29" t="s">
        <v>229</v>
      </c>
      <c r="F171" s="29" t="s">
        <v>512</v>
      </c>
      <c r="G171" s="30">
        <v>5975</v>
      </c>
      <c r="H171" s="30">
        <v>0</v>
      </c>
      <c r="I171" s="10">
        <f t="shared" si="2"/>
        <v>0</v>
      </c>
    </row>
    <row r="172" spans="1:9" ht="14.25" customHeight="1" x14ac:dyDescent="0.3">
      <c r="A172" s="29"/>
      <c r="B172" s="29"/>
      <c r="C172" s="29" t="s">
        <v>474</v>
      </c>
      <c r="D172" s="29"/>
      <c r="E172" s="29"/>
      <c r="F172" s="29" t="s">
        <v>475</v>
      </c>
      <c r="G172" s="30">
        <v>50000</v>
      </c>
      <c r="H172" s="30">
        <v>12368.94</v>
      </c>
      <c r="I172" s="10">
        <f t="shared" si="2"/>
        <v>0.24737880000000001</v>
      </c>
    </row>
    <row r="173" spans="1:9" ht="14.25" customHeight="1" x14ac:dyDescent="0.3">
      <c r="A173" s="29" t="s">
        <v>124</v>
      </c>
      <c r="B173" s="29" t="s">
        <v>124</v>
      </c>
      <c r="C173" s="29" t="s">
        <v>124</v>
      </c>
      <c r="D173" s="29" t="s">
        <v>476</v>
      </c>
      <c r="E173" s="29" t="s">
        <v>229</v>
      </c>
      <c r="F173" s="29" t="s">
        <v>477</v>
      </c>
      <c r="G173" s="30">
        <v>50000</v>
      </c>
      <c r="H173" s="30">
        <v>12368.94</v>
      </c>
      <c r="I173" s="10">
        <f t="shared" si="2"/>
        <v>0.24737880000000001</v>
      </c>
    </row>
    <row r="174" spans="1:9" ht="27" customHeight="1" x14ac:dyDescent="0.3">
      <c r="A174" s="29"/>
      <c r="B174" s="29"/>
      <c r="C174" s="29" t="s">
        <v>435</v>
      </c>
      <c r="D174" s="29"/>
      <c r="E174" s="29"/>
      <c r="F174" s="29" t="s">
        <v>436</v>
      </c>
      <c r="G174" s="30">
        <v>37500</v>
      </c>
      <c r="H174" s="30">
        <v>15533.92</v>
      </c>
      <c r="I174" s="10">
        <f t="shared" si="2"/>
        <v>0.41423786666666668</v>
      </c>
    </row>
    <row r="175" spans="1:9" ht="27" customHeight="1" x14ac:dyDescent="0.3">
      <c r="A175" s="29" t="s">
        <v>124</v>
      </c>
      <c r="B175" s="29" t="s">
        <v>124</v>
      </c>
      <c r="C175" s="29" t="s">
        <v>124</v>
      </c>
      <c r="D175" s="29" t="s">
        <v>439</v>
      </c>
      <c r="E175" s="29" t="s">
        <v>229</v>
      </c>
      <c r="F175" s="29" t="s">
        <v>440</v>
      </c>
      <c r="G175" s="30">
        <v>3500</v>
      </c>
      <c r="H175" s="30">
        <v>1265.2</v>
      </c>
      <c r="I175" s="10">
        <f t="shared" si="2"/>
        <v>0.3614857142857143</v>
      </c>
    </row>
    <row r="176" spans="1:9" ht="27" customHeight="1" x14ac:dyDescent="0.3">
      <c r="A176" s="29" t="s">
        <v>124</v>
      </c>
      <c r="B176" s="29" t="s">
        <v>124</v>
      </c>
      <c r="C176" s="29" t="s">
        <v>124</v>
      </c>
      <c r="D176" s="29" t="s">
        <v>462</v>
      </c>
      <c r="E176" s="29" t="s">
        <v>229</v>
      </c>
      <c r="F176" s="29" t="s">
        <v>463</v>
      </c>
      <c r="G176" s="30">
        <v>34000</v>
      </c>
      <c r="H176" s="30">
        <v>14268.72</v>
      </c>
      <c r="I176" s="10">
        <f t="shared" si="2"/>
        <v>0.41966823529411762</v>
      </c>
    </row>
    <row r="177" spans="1:9" ht="14.25" customHeight="1" x14ac:dyDescent="0.3">
      <c r="A177" s="29"/>
      <c r="B177" s="29"/>
      <c r="C177" s="29" t="s">
        <v>451</v>
      </c>
      <c r="D177" s="29"/>
      <c r="E177" s="29"/>
      <c r="F177" s="29" t="s">
        <v>452</v>
      </c>
      <c r="G177" s="30">
        <v>15000</v>
      </c>
      <c r="H177" s="30">
        <v>0</v>
      </c>
      <c r="I177" s="10">
        <f t="shared" si="2"/>
        <v>0</v>
      </c>
    </row>
    <row r="178" spans="1:9" ht="14.25" customHeight="1" x14ac:dyDescent="0.3">
      <c r="A178" s="29" t="s">
        <v>124</v>
      </c>
      <c r="B178" s="29" t="s">
        <v>124</v>
      </c>
      <c r="C178" s="29" t="s">
        <v>124</v>
      </c>
      <c r="D178" s="29" t="s">
        <v>453</v>
      </c>
      <c r="E178" s="29" t="s">
        <v>229</v>
      </c>
      <c r="F178" s="29" t="s">
        <v>454</v>
      </c>
      <c r="G178" s="30">
        <v>15000</v>
      </c>
      <c r="H178" s="30">
        <v>0</v>
      </c>
      <c r="I178" s="10">
        <f t="shared" si="2"/>
        <v>0</v>
      </c>
    </row>
    <row r="179" spans="1:9" ht="27" customHeight="1" x14ac:dyDescent="0.3">
      <c r="A179" s="29"/>
      <c r="B179" s="29"/>
      <c r="C179" s="29" t="s">
        <v>513</v>
      </c>
      <c r="D179" s="29"/>
      <c r="E179" s="29"/>
      <c r="F179" s="29" t="s">
        <v>514</v>
      </c>
      <c r="G179" s="30">
        <v>30000</v>
      </c>
      <c r="H179" s="30">
        <v>0</v>
      </c>
      <c r="I179" s="10">
        <f t="shared" si="2"/>
        <v>0</v>
      </c>
    </row>
    <row r="180" spans="1:9" ht="39.9" customHeight="1" x14ac:dyDescent="0.3">
      <c r="A180" s="29" t="s">
        <v>124</v>
      </c>
      <c r="B180" s="29" t="s">
        <v>124</v>
      </c>
      <c r="C180" s="29" t="s">
        <v>124</v>
      </c>
      <c r="D180" s="29" t="s">
        <v>515</v>
      </c>
      <c r="E180" s="29" t="s">
        <v>229</v>
      </c>
      <c r="F180" s="29" t="s">
        <v>516</v>
      </c>
      <c r="G180" s="30">
        <v>30000</v>
      </c>
      <c r="H180" s="30">
        <v>0</v>
      </c>
      <c r="I180" s="10">
        <f t="shared" si="2"/>
        <v>0</v>
      </c>
    </row>
    <row r="181" spans="1:9" ht="27" customHeight="1" x14ac:dyDescent="0.3">
      <c r="A181" s="7"/>
      <c r="B181" s="7" t="s">
        <v>517</v>
      </c>
      <c r="C181" s="7"/>
      <c r="D181" s="7"/>
      <c r="E181" s="7"/>
      <c r="F181" s="7" t="s">
        <v>518</v>
      </c>
      <c r="G181" s="28">
        <v>27990</v>
      </c>
      <c r="H181" s="28">
        <v>21704.41</v>
      </c>
      <c r="I181" s="10">
        <f t="shared" si="2"/>
        <v>0.77543444087173985</v>
      </c>
    </row>
    <row r="182" spans="1:9" ht="27" customHeight="1" x14ac:dyDescent="0.3">
      <c r="A182" s="29"/>
      <c r="B182" s="29"/>
      <c r="C182" s="29" t="s">
        <v>421</v>
      </c>
      <c r="D182" s="29"/>
      <c r="E182" s="29"/>
      <c r="F182" s="29" t="s">
        <v>422</v>
      </c>
      <c r="G182" s="30">
        <v>25933.27</v>
      </c>
      <c r="H182" s="30">
        <v>19647.68</v>
      </c>
      <c r="I182" s="10">
        <f t="shared" si="2"/>
        <v>0.75762447234768315</v>
      </c>
    </row>
    <row r="183" spans="1:9" ht="27" customHeight="1" x14ac:dyDescent="0.3">
      <c r="A183" s="29" t="s">
        <v>124</v>
      </c>
      <c r="B183" s="29" t="s">
        <v>124</v>
      </c>
      <c r="C183" s="29" t="s">
        <v>124</v>
      </c>
      <c r="D183" s="29" t="s">
        <v>431</v>
      </c>
      <c r="E183" s="29" t="s">
        <v>229</v>
      </c>
      <c r="F183" s="29" t="s">
        <v>432</v>
      </c>
      <c r="G183" s="30">
        <v>23443.27</v>
      </c>
      <c r="H183" s="30">
        <v>17676.689999999999</v>
      </c>
      <c r="I183" s="10">
        <f t="shared" si="2"/>
        <v>0.75401981037628274</v>
      </c>
    </row>
    <row r="184" spans="1:9" ht="27" customHeight="1" x14ac:dyDescent="0.3">
      <c r="A184" s="29" t="s">
        <v>124</v>
      </c>
      <c r="B184" s="29" t="s">
        <v>124</v>
      </c>
      <c r="C184" s="29" t="s">
        <v>124</v>
      </c>
      <c r="D184" s="29" t="s">
        <v>425</v>
      </c>
      <c r="E184" s="29" t="s">
        <v>229</v>
      </c>
      <c r="F184" s="29" t="s">
        <v>426</v>
      </c>
      <c r="G184" s="30">
        <v>2490</v>
      </c>
      <c r="H184" s="30">
        <v>1970.99</v>
      </c>
      <c r="I184" s="10">
        <f t="shared" si="2"/>
        <v>0.79156224899598393</v>
      </c>
    </row>
    <row r="185" spans="1:9" ht="14.25" customHeight="1" x14ac:dyDescent="0.3">
      <c r="A185" s="29"/>
      <c r="B185" s="29"/>
      <c r="C185" s="29" t="s">
        <v>474</v>
      </c>
      <c r="D185" s="29"/>
      <c r="E185" s="29"/>
      <c r="F185" s="29" t="s">
        <v>475</v>
      </c>
      <c r="G185" s="30">
        <v>2056.73</v>
      </c>
      <c r="H185" s="30">
        <v>2056.73</v>
      </c>
      <c r="I185" s="10">
        <f t="shared" si="2"/>
        <v>1</v>
      </c>
    </row>
    <row r="186" spans="1:9" ht="14.25" customHeight="1" x14ac:dyDescent="0.3">
      <c r="A186" s="29" t="s">
        <v>124</v>
      </c>
      <c r="B186" s="29" t="s">
        <v>124</v>
      </c>
      <c r="C186" s="29" t="s">
        <v>124</v>
      </c>
      <c r="D186" s="29" t="s">
        <v>476</v>
      </c>
      <c r="E186" s="29" t="s">
        <v>229</v>
      </c>
      <c r="F186" s="29" t="s">
        <v>477</v>
      </c>
      <c r="G186" s="30">
        <v>2056.73</v>
      </c>
      <c r="H186" s="30">
        <v>2056.73</v>
      </c>
      <c r="I186" s="10">
        <f t="shared" si="2"/>
        <v>1</v>
      </c>
    </row>
    <row r="187" spans="1:9" ht="27" customHeight="1" x14ac:dyDescent="0.3">
      <c r="A187" s="3" t="s">
        <v>292</v>
      </c>
      <c r="B187" s="3"/>
      <c r="C187" s="3"/>
      <c r="D187" s="3"/>
      <c r="E187" s="3"/>
      <c r="F187" s="3" t="s">
        <v>293</v>
      </c>
      <c r="G187" s="27">
        <v>61</v>
      </c>
      <c r="H187" s="27">
        <v>61</v>
      </c>
      <c r="I187" s="5">
        <f t="shared" si="2"/>
        <v>1</v>
      </c>
    </row>
    <row r="188" spans="1:9" ht="39.9" customHeight="1" x14ac:dyDescent="0.3">
      <c r="A188" s="7"/>
      <c r="B188" s="7" t="s">
        <v>298</v>
      </c>
      <c r="C188" s="7"/>
      <c r="D188" s="7"/>
      <c r="E188" s="7"/>
      <c r="F188" s="7" t="s">
        <v>299</v>
      </c>
      <c r="G188" s="28">
        <v>61</v>
      </c>
      <c r="H188" s="28">
        <v>61</v>
      </c>
      <c r="I188" s="10">
        <f t="shared" si="2"/>
        <v>1</v>
      </c>
    </row>
    <row r="189" spans="1:9" ht="27" customHeight="1" x14ac:dyDescent="0.3">
      <c r="A189" s="29"/>
      <c r="B189" s="29"/>
      <c r="C189" s="29" t="s">
        <v>421</v>
      </c>
      <c r="D189" s="29"/>
      <c r="E189" s="29"/>
      <c r="F189" s="29" t="s">
        <v>422</v>
      </c>
      <c r="G189" s="30">
        <v>61</v>
      </c>
      <c r="H189" s="30">
        <v>61</v>
      </c>
      <c r="I189" s="10">
        <f t="shared" si="2"/>
        <v>1</v>
      </c>
    </row>
    <row r="190" spans="1:9" ht="14.25" customHeight="1" x14ac:dyDescent="0.3">
      <c r="A190" s="29" t="s">
        <v>124</v>
      </c>
      <c r="B190" s="29" t="s">
        <v>124</v>
      </c>
      <c r="C190" s="29" t="s">
        <v>124</v>
      </c>
      <c r="D190" s="29" t="s">
        <v>519</v>
      </c>
      <c r="E190" s="29" t="s">
        <v>229</v>
      </c>
      <c r="F190" s="29" t="s">
        <v>520</v>
      </c>
      <c r="G190" s="30">
        <v>61</v>
      </c>
      <c r="H190" s="30">
        <v>61</v>
      </c>
      <c r="I190" s="10">
        <f t="shared" si="2"/>
        <v>1</v>
      </c>
    </row>
    <row r="191" spans="1:9" ht="14.25" customHeight="1" x14ac:dyDescent="0.3">
      <c r="A191" s="3" t="s">
        <v>521</v>
      </c>
      <c r="B191" s="3"/>
      <c r="C191" s="3"/>
      <c r="D191" s="3"/>
      <c r="E191" s="3"/>
      <c r="F191" s="3" t="s">
        <v>522</v>
      </c>
      <c r="G191" s="27">
        <v>300000</v>
      </c>
      <c r="H191" s="27">
        <v>140872.53</v>
      </c>
      <c r="I191" s="5">
        <f t="shared" si="2"/>
        <v>0.46957510000000002</v>
      </c>
    </row>
    <row r="192" spans="1:9" ht="39.9" customHeight="1" x14ac:dyDescent="0.3">
      <c r="A192" s="7"/>
      <c r="B192" s="7" t="s">
        <v>523</v>
      </c>
      <c r="C192" s="7"/>
      <c r="D192" s="7"/>
      <c r="E192" s="7"/>
      <c r="F192" s="7" t="s">
        <v>524</v>
      </c>
      <c r="G192" s="28">
        <v>300000</v>
      </c>
      <c r="H192" s="28">
        <v>140872.53</v>
      </c>
      <c r="I192" s="10">
        <f t="shared" si="2"/>
        <v>0.46957510000000002</v>
      </c>
    </row>
    <row r="193" spans="1:9" ht="14.25" customHeight="1" x14ac:dyDescent="0.3">
      <c r="A193" s="29"/>
      <c r="B193" s="29"/>
      <c r="C193" s="29" t="s">
        <v>525</v>
      </c>
      <c r="D193" s="29"/>
      <c r="E193" s="29"/>
      <c r="F193" s="29" t="s">
        <v>526</v>
      </c>
      <c r="G193" s="30">
        <v>300000</v>
      </c>
      <c r="H193" s="30">
        <v>140872.53</v>
      </c>
      <c r="I193" s="10">
        <f t="shared" si="2"/>
        <v>0.46957510000000002</v>
      </c>
    </row>
    <row r="194" spans="1:9" ht="27" customHeight="1" x14ac:dyDescent="0.3">
      <c r="A194" s="29" t="s">
        <v>124</v>
      </c>
      <c r="B194" s="29" t="s">
        <v>124</v>
      </c>
      <c r="C194" s="29" t="s">
        <v>124</v>
      </c>
      <c r="D194" s="29" t="s">
        <v>527</v>
      </c>
      <c r="E194" s="29" t="s">
        <v>229</v>
      </c>
      <c r="F194" s="29" t="s">
        <v>528</v>
      </c>
      <c r="G194" s="30">
        <v>300000</v>
      </c>
      <c r="H194" s="30">
        <v>140872.53</v>
      </c>
      <c r="I194" s="10">
        <f t="shared" ref="I194:I257" si="3">IF($G194=0,0,$H194/$G194)</f>
        <v>0.46957510000000002</v>
      </c>
    </row>
    <row r="195" spans="1:9" ht="14.25" customHeight="1" x14ac:dyDescent="0.3">
      <c r="A195" s="3" t="s">
        <v>333</v>
      </c>
      <c r="B195" s="3"/>
      <c r="C195" s="3"/>
      <c r="D195" s="3"/>
      <c r="E195" s="3"/>
      <c r="F195" s="3" t="s">
        <v>334</v>
      </c>
      <c r="G195" s="27">
        <v>137209</v>
      </c>
      <c r="H195" s="27">
        <v>0</v>
      </c>
      <c r="I195" s="5">
        <f t="shared" si="3"/>
        <v>0</v>
      </c>
    </row>
    <row r="196" spans="1:9" ht="14.25" customHeight="1" x14ac:dyDescent="0.3">
      <c r="A196" s="7"/>
      <c r="B196" s="7" t="s">
        <v>529</v>
      </c>
      <c r="C196" s="7"/>
      <c r="D196" s="7"/>
      <c r="E196" s="7"/>
      <c r="F196" s="7" t="s">
        <v>530</v>
      </c>
      <c r="G196" s="28">
        <v>137209</v>
      </c>
      <c r="H196" s="28">
        <v>0</v>
      </c>
      <c r="I196" s="10">
        <f t="shared" si="3"/>
        <v>0</v>
      </c>
    </row>
    <row r="197" spans="1:9" ht="27" customHeight="1" x14ac:dyDescent="0.3">
      <c r="A197" s="29"/>
      <c r="B197" s="29"/>
      <c r="C197" s="29" t="s">
        <v>421</v>
      </c>
      <c r="D197" s="29"/>
      <c r="E197" s="29"/>
      <c r="F197" s="29" t="s">
        <v>422</v>
      </c>
      <c r="G197" s="30">
        <v>137209</v>
      </c>
      <c r="H197" s="30">
        <v>0</v>
      </c>
      <c r="I197" s="10">
        <f t="shared" si="3"/>
        <v>0</v>
      </c>
    </row>
    <row r="198" spans="1:9" ht="14.25" customHeight="1" x14ac:dyDescent="0.3">
      <c r="A198" s="29" t="s">
        <v>124</v>
      </c>
      <c r="B198" s="29" t="s">
        <v>124</v>
      </c>
      <c r="C198" s="29" t="s">
        <v>124</v>
      </c>
      <c r="D198" s="29" t="s">
        <v>531</v>
      </c>
      <c r="E198" s="29" t="s">
        <v>229</v>
      </c>
      <c r="F198" s="29" t="s">
        <v>532</v>
      </c>
      <c r="G198" s="30">
        <v>137209</v>
      </c>
      <c r="H198" s="30">
        <v>0</v>
      </c>
      <c r="I198" s="10">
        <f t="shared" si="3"/>
        <v>0</v>
      </c>
    </row>
    <row r="199" spans="1:9" ht="27" customHeight="1" x14ac:dyDescent="0.3">
      <c r="A199" s="3" t="s">
        <v>349</v>
      </c>
      <c r="B199" s="3"/>
      <c r="C199" s="3"/>
      <c r="D199" s="3"/>
      <c r="E199" s="3"/>
      <c r="F199" s="3" t="s">
        <v>350</v>
      </c>
      <c r="G199" s="27">
        <v>9510027.4399999995</v>
      </c>
      <c r="H199" s="27">
        <v>4991475.7699999996</v>
      </c>
      <c r="I199" s="5">
        <f t="shared" si="3"/>
        <v>0.52486449713125116</v>
      </c>
    </row>
    <row r="200" spans="1:9" ht="27" customHeight="1" x14ac:dyDescent="0.3">
      <c r="A200" s="7"/>
      <c r="B200" s="7" t="s">
        <v>351</v>
      </c>
      <c r="C200" s="7"/>
      <c r="D200" s="7"/>
      <c r="E200" s="7"/>
      <c r="F200" s="7" t="s">
        <v>352</v>
      </c>
      <c r="G200" s="28">
        <v>7539948.4800000004</v>
      </c>
      <c r="H200" s="28">
        <v>4032480.17</v>
      </c>
      <c r="I200" s="10">
        <f t="shared" si="3"/>
        <v>0.53481534796906194</v>
      </c>
    </row>
    <row r="201" spans="1:9" ht="27" customHeight="1" x14ac:dyDescent="0.3">
      <c r="A201" s="29"/>
      <c r="B201" s="29"/>
      <c r="C201" s="29" t="s">
        <v>421</v>
      </c>
      <c r="D201" s="29"/>
      <c r="E201" s="29"/>
      <c r="F201" s="29" t="s">
        <v>422</v>
      </c>
      <c r="G201" s="30">
        <v>612188.82999999996</v>
      </c>
      <c r="H201" s="30">
        <v>306145.95</v>
      </c>
      <c r="I201" s="10">
        <f t="shared" si="3"/>
        <v>0.50008418154248258</v>
      </c>
    </row>
    <row r="202" spans="1:9" ht="27" customHeight="1" x14ac:dyDescent="0.3">
      <c r="A202" s="29" t="s">
        <v>124</v>
      </c>
      <c r="B202" s="29" t="s">
        <v>124</v>
      </c>
      <c r="C202" s="29" t="s">
        <v>124</v>
      </c>
      <c r="D202" s="29" t="s">
        <v>431</v>
      </c>
      <c r="E202" s="29" t="s">
        <v>229</v>
      </c>
      <c r="F202" s="29" t="s">
        <v>432</v>
      </c>
      <c r="G202" s="30">
        <v>150175</v>
      </c>
      <c r="H202" s="30">
        <v>32070.720000000001</v>
      </c>
      <c r="I202" s="10">
        <f t="shared" si="3"/>
        <v>0.21355565173963709</v>
      </c>
    </row>
    <row r="203" spans="1:9" ht="27" customHeight="1" x14ac:dyDescent="0.3">
      <c r="A203" s="29" t="s">
        <v>124</v>
      </c>
      <c r="B203" s="29" t="s">
        <v>124</v>
      </c>
      <c r="C203" s="29" t="s">
        <v>124</v>
      </c>
      <c r="D203" s="29" t="s">
        <v>533</v>
      </c>
      <c r="E203" s="29" t="s">
        <v>229</v>
      </c>
      <c r="F203" s="29" t="s">
        <v>534</v>
      </c>
      <c r="G203" s="30">
        <v>19700</v>
      </c>
      <c r="H203" s="30">
        <v>167.8</v>
      </c>
      <c r="I203" s="10">
        <f t="shared" si="3"/>
        <v>8.5177664974619288E-3</v>
      </c>
    </row>
    <row r="204" spans="1:9" ht="14.25" customHeight="1" x14ac:dyDescent="0.3">
      <c r="A204" s="29" t="s">
        <v>124</v>
      </c>
      <c r="B204" s="29" t="s">
        <v>124</v>
      </c>
      <c r="C204" s="29" t="s">
        <v>124</v>
      </c>
      <c r="D204" s="29" t="s">
        <v>423</v>
      </c>
      <c r="E204" s="29" t="s">
        <v>229</v>
      </c>
      <c r="F204" s="29" t="s">
        <v>424</v>
      </c>
      <c r="G204" s="30">
        <v>38400</v>
      </c>
      <c r="H204" s="30">
        <v>19547.04</v>
      </c>
      <c r="I204" s="10">
        <f t="shared" si="3"/>
        <v>0.50903750000000003</v>
      </c>
    </row>
    <row r="205" spans="1:9" ht="27" customHeight="1" x14ac:dyDescent="0.3">
      <c r="A205" s="29" t="s">
        <v>124</v>
      </c>
      <c r="B205" s="29" t="s">
        <v>124</v>
      </c>
      <c r="C205" s="29" t="s">
        <v>124</v>
      </c>
      <c r="D205" s="29" t="s">
        <v>449</v>
      </c>
      <c r="E205" s="29" t="s">
        <v>229</v>
      </c>
      <c r="F205" s="29" t="s">
        <v>450</v>
      </c>
      <c r="G205" s="30">
        <v>22948.2</v>
      </c>
      <c r="H205" s="30">
        <v>2974.38</v>
      </c>
      <c r="I205" s="10">
        <f t="shared" si="3"/>
        <v>0.1296127800873271</v>
      </c>
    </row>
    <row r="206" spans="1:9" ht="27" customHeight="1" x14ac:dyDescent="0.3">
      <c r="A206" s="29" t="s">
        <v>124</v>
      </c>
      <c r="B206" s="29" t="s">
        <v>124</v>
      </c>
      <c r="C206" s="29" t="s">
        <v>124</v>
      </c>
      <c r="D206" s="29" t="s">
        <v>478</v>
      </c>
      <c r="E206" s="29" t="s">
        <v>229</v>
      </c>
      <c r="F206" s="29" t="s">
        <v>479</v>
      </c>
      <c r="G206" s="30">
        <v>5200</v>
      </c>
      <c r="H206" s="30">
        <v>620</v>
      </c>
      <c r="I206" s="10">
        <f t="shared" si="3"/>
        <v>0.11923076923076924</v>
      </c>
    </row>
    <row r="207" spans="1:9" ht="27" customHeight="1" x14ac:dyDescent="0.3">
      <c r="A207" s="29" t="s">
        <v>124</v>
      </c>
      <c r="B207" s="29" t="s">
        <v>124</v>
      </c>
      <c r="C207" s="29" t="s">
        <v>124</v>
      </c>
      <c r="D207" s="29" t="s">
        <v>425</v>
      </c>
      <c r="E207" s="29" t="s">
        <v>229</v>
      </c>
      <c r="F207" s="29" t="s">
        <v>426</v>
      </c>
      <c r="G207" s="30">
        <v>70020.63</v>
      </c>
      <c r="H207" s="30">
        <v>30409.42</v>
      </c>
      <c r="I207" s="10">
        <f t="shared" si="3"/>
        <v>0.43429229357119459</v>
      </c>
    </row>
    <row r="208" spans="1:9" ht="14.25" customHeight="1" x14ac:dyDescent="0.3">
      <c r="A208" s="29" t="s">
        <v>124</v>
      </c>
      <c r="B208" s="29" t="s">
        <v>124</v>
      </c>
      <c r="C208" s="29" t="s">
        <v>124</v>
      </c>
      <c r="D208" s="29" t="s">
        <v>472</v>
      </c>
      <c r="E208" s="29" t="s">
        <v>229</v>
      </c>
      <c r="F208" s="29" t="s">
        <v>473</v>
      </c>
      <c r="G208" s="30">
        <v>9600</v>
      </c>
      <c r="H208" s="30">
        <v>4370.91</v>
      </c>
      <c r="I208" s="10">
        <f t="shared" si="3"/>
        <v>0.45530312499999998</v>
      </c>
    </row>
    <row r="209" spans="1:9" ht="27" customHeight="1" x14ac:dyDescent="0.3">
      <c r="A209" s="29" t="s">
        <v>124</v>
      </c>
      <c r="B209" s="29" t="s">
        <v>124</v>
      </c>
      <c r="C209" s="29" t="s">
        <v>124</v>
      </c>
      <c r="D209" s="29" t="s">
        <v>480</v>
      </c>
      <c r="E209" s="29" t="s">
        <v>229</v>
      </c>
      <c r="F209" s="29" t="s">
        <v>481</v>
      </c>
      <c r="G209" s="30">
        <v>2400</v>
      </c>
      <c r="H209" s="30">
        <v>242.08</v>
      </c>
      <c r="I209" s="10">
        <f t="shared" si="3"/>
        <v>0.10086666666666667</v>
      </c>
    </row>
    <row r="210" spans="1:9" ht="27" customHeight="1" x14ac:dyDescent="0.3">
      <c r="A210" s="29" t="s">
        <v>124</v>
      </c>
      <c r="B210" s="29" t="s">
        <v>124</v>
      </c>
      <c r="C210" s="29" t="s">
        <v>124</v>
      </c>
      <c r="D210" s="29" t="s">
        <v>433</v>
      </c>
      <c r="E210" s="29" t="s">
        <v>229</v>
      </c>
      <c r="F210" s="29" t="s">
        <v>434</v>
      </c>
      <c r="G210" s="30">
        <v>9000</v>
      </c>
      <c r="H210" s="30">
        <v>6416</v>
      </c>
      <c r="I210" s="10">
        <f t="shared" si="3"/>
        <v>0.71288888888888891</v>
      </c>
    </row>
    <row r="211" spans="1:9" ht="27" customHeight="1" x14ac:dyDescent="0.3">
      <c r="A211" s="29" t="s">
        <v>124</v>
      </c>
      <c r="B211" s="29" t="s">
        <v>124</v>
      </c>
      <c r="C211" s="29" t="s">
        <v>124</v>
      </c>
      <c r="D211" s="29" t="s">
        <v>484</v>
      </c>
      <c r="E211" s="29" t="s">
        <v>229</v>
      </c>
      <c r="F211" s="29" t="s">
        <v>485</v>
      </c>
      <c r="G211" s="30">
        <v>275645</v>
      </c>
      <c r="H211" s="30">
        <v>207200</v>
      </c>
      <c r="I211" s="10">
        <f t="shared" si="3"/>
        <v>0.75169148723902124</v>
      </c>
    </row>
    <row r="212" spans="1:9" ht="27" customHeight="1" x14ac:dyDescent="0.3">
      <c r="A212" s="29" t="s">
        <v>124</v>
      </c>
      <c r="B212" s="29" t="s">
        <v>124</v>
      </c>
      <c r="C212" s="29" t="s">
        <v>124</v>
      </c>
      <c r="D212" s="29" t="s">
        <v>445</v>
      </c>
      <c r="E212" s="29" t="s">
        <v>229</v>
      </c>
      <c r="F212" s="29" t="s">
        <v>446</v>
      </c>
      <c r="G212" s="30">
        <v>5600</v>
      </c>
      <c r="H212" s="30">
        <v>2127.6</v>
      </c>
      <c r="I212" s="10">
        <f t="shared" si="3"/>
        <v>0.37992857142857139</v>
      </c>
    </row>
    <row r="213" spans="1:9" ht="14.25" customHeight="1" x14ac:dyDescent="0.3">
      <c r="A213" s="29" t="s">
        <v>124</v>
      </c>
      <c r="B213" s="29" t="s">
        <v>124</v>
      </c>
      <c r="C213" s="29" t="s">
        <v>124</v>
      </c>
      <c r="D213" s="29" t="s">
        <v>490</v>
      </c>
      <c r="E213" s="29" t="s">
        <v>229</v>
      </c>
      <c r="F213" s="29" t="s">
        <v>491</v>
      </c>
      <c r="G213" s="30">
        <v>3500</v>
      </c>
      <c r="H213" s="30">
        <v>0</v>
      </c>
      <c r="I213" s="10">
        <f t="shared" si="3"/>
        <v>0</v>
      </c>
    </row>
    <row r="214" spans="1:9" ht="39.9" customHeight="1" x14ac:dyDescent="0.3">
      <c r="A214" s="29"/>
      <c r="B214" s="29"/>
      <c r="C214" s="29" t="s">
        <v>535</v>
      </c>
      <c r="D214" s="29"/>
      <c r="E214" s="29"/>
      <c r="F214" s="29" t="s">
        <v>536</v>
      </c>
      <c r="G214" s="30">
        <v>114989.01</v>
      </c>
      <c r="H214" s="30">
        <v>114989.01</v>
      </c>
      <c r="I214" s="10">
        <f t="shared" si="3"/>
        <v>1</v>
      </c>
    </row>
    <row r="215" spans="1:9" ht="14.25" customHeight="1" x14ac:dyDescent="0.3">
      <c r="A215" s="29" t="s">
        <v>124</v>
      </c>
      <c r="B215" s="29" t="s">
        <v>124</v>
      </c>
      <c r="C215" s="29" t="s">
        <v>124</v>
      </c>
      <c r="D215" s="29" t="s">
        <v>533</v>
      </c>
      <c r="E215" s="29" t="s">
        <v>122</v>
      </c>
      <c r="F215" s="29" t="s">
        <v>534</v>
      </c>
      <c r="G215" s="30">
        <v>114989.01</v>
      </c>
      <c r="H215" s="30">
        <v>114989.01</v>
      </c>
      <c r="I215" s="10">
        <f t="shared" si="3"/>
        <v>1</v>
      </c>
    </row>
    <row r="216" spans="1:9" ht="27" customHeight="1" x14ac:dyDescent="0.3">
      <c r="A216" s="29"/>
      <c r="B216" s="29"/>
      <c r="C216" s="29" t="s">
        <v>474</v>
      </c>
      <c r="D216" s="29"/>
      <c r="E216" s="29"/>
      <c r="F216" s="29" t="s">
        <v>475</v>
      </c>
      <c r="G216" s="30">
        <v>273200</v>
      </c>
      <c r="H216" s="30">
        <v>127983.06</v>
      </c>
      <c r="I216" s="10">
        <f t="shared" si="3"/>
        <v>0.46845922401171303</v>
      </c>
    </row>
    <row r="217" spans="1:9" ht="27" customHeight="1" x14ac:dyDescent="0.3">
      <c r="A217" s="29" t="s">
        <v>124</v>
      </c>
      <c r="B217" s="29" t="s">
        <v>124</v>
      </c>
      <c r="C217" s="29" t="s">
        <v>124</v>
      </c>
      <c r="D217" s="29" t="s">
        <v>494</v>
      </c>
      <c r="E217" s="29" t="s">
        <v>229</v>
      </c>
      <c r="F217" s="29" t="s">
        <v>495</v>
      </c>
      <c r="G217" s="30">
        <v>273200</v>
      </c>
      <c r="H217" s="30">
        <v>127983.06</v>
      </c>
      <c r="I217" s="10">
        <f t="shared" si="3"/>
        <v>0.46845922401171303</v>
      </c>
    </row>
    <row r="218" spans="1:9" ht="27" customHeight="1" x14ac:dyDescent="0.3">
      <c r="A218" s="29"/>
      <c r="B218" s="29"/>
      <c r="C218" s="29" t="s">
        <v>435</v>
      </c>
      <c r="D218" s="29"/>
      <c r="E218" s="29"/>
      <c r="F218" s="29" t="s">
        <v>436</v>
      </c>
      <c r="G218" s="30">
        <v>5091667.6399999997</v>
      </c>
      <c r="H218" s="30">
        <v>2602159.2200000002</v>
      </c>
      <c r="I218" s="10">
        <f t="shared" si="3"/>
        <v>0.51106226957107526</v>
      </c>
    </row>
    <row r="219" spans="1:9" ht="27" customHeight="1" x14ac:dyDescent="0.3">
      <c r="A219" s="29" t="s">
        <v>124</v>
      </c>
      <c r="B219" s="29" t="s">
        <v>124</v>
      </c>
      <c r="C219" s="29" t="s">
        <v>124</v>
      </c>
      <c r="D219" s="29" t="s">
        <v>437</v>
      </c>
      <c r="E219" s="29" t="s">
        <v>229</v>
      </c>
      <c r="F219" s="29" t="s">
        <v>438</v>
      </c>
      <c r="G219" s="30">
        <v>3895048.1</v>
      </c>
      <c r="H219" s="30">
        <v>1893205.05</v>
      </c>
      <c r="I219" s="10">
        <f t="shared" si="3"/>
        <v>0.48605434423261679</v>
      </c>
    </row>
    <row r="220" spans="1:9" ht="27" customHeight="1" x14ac:dyDescent="0.3">
      <c r="A220" s="29" t="s">
        <v>124</v>
      </c>
      <c r="B220" s="29" t="s">
        <v>124</v>
      </c>
      <c r="C220" s="29" t="s">
        <v>124</v>
      </c>
      <c r="D220" s="29" t="s">
        <v>496</v>
      </c>
      <c r="E220" s="29" t="s">
        <v>229</v>
      </c>
      <c r="F220" s="29" t="s">
        <v>497</v>
      </c>
      <c r="G220" s="30">
        <v>332538.12</v>
      </c>
      <c r="H220" s="30">
        <v>325559.19</v>
      </c>
      <c r="I220" s="10">
        <f t="shared" si="3"/>
        <v>0.979013142914262</v>
      </c>
    </row>
    <row r="221" spans="1:9" ht="27" customHeight="1" x14ac:dyDescent="0.3">
      <c r="A221" s="29" t="s">
        <v>124</v>
      </c>
      <c r="B221" s="29" t="s">
        <v>124</v>
      </c>
      <c r="C221" s="29" t="s">
        <v>124</v>
      </c>
      <c r="D221" s="29" t="s">
        <v>439</v>
      </c>
      <c r="E221" s="29" t="s">
        <v>229</v>
      </c>
      <c r="F221" s="29" t="s">
        <v>440</v>
      </c>
      <c r="G221" s="30">
        <v>751288.17</v>
      </c>
      <c r="H221" s="30">
        <v>352730.57</v>
      </c>
      <c r="I221" s="10">
        <f t="shared" si="3"/>
        <v>0.46950103047676101</v>
      </c>
    </row>
    <row r="222" spans="1:9" ht="27" customHeight="1" x14ac:dyDescent="0.3">
      <c r="A222" s="29" t="s">
        <v>124</v>
      </c>
      <c r="B222" s="29" t="s">
        <v>124</v>
      </c>
      <c r="C222" s="29" t="s">
        <v>124</v>
      </c>
      <c r="D222" s="29" t="s">
        <v>441</v>
      </c>
      <c r="E222" s="29" t="s">
        <v>229</v>
      </c>
      <c r="F222" s="29" t="s">
        <v>442</v>
      </c>
      <c r="G222" s="30">
        <v>109693.25</v>
      </c>
      <c r="H222" s="30">
        <v>30364.41</v>
      </c>
      <c r="I222" s="10">
        <f t="shared" si="3"/>
        <v>0.27681201897108526</v>
      </c>
    </row>
    <row r="223" spans="1:9" ht="27" customHeight="1" x14ac:dyDescent="0.3">
      <c r="A223" s="29" t="s">
        <v>124</v>
      </c>
      <c r="B223" s="29" t="s">
        <v>124</v>
      </c>
      <c r="C223" s="29" t="s">
        <v>124</v>
      </c>
      <c r="D223" s="29" t="s">
        <v>462</v>
      </c>
      <c r="E223" s="29" t="s">
        <v>229</v>
      </c>
      <c r="F223" s="29" t="s">
        <v>463</v>
      </c>
      <c r="G223" s="30">
        <v>3100</v>
      </c>
      <c r="H223" s="30">
        <v>300</v>
      </c>
      <c r="I223" s="10">
        <f t="shared" si="3"/>
        <v>9.6774193548387094E-2</v>
      </c>
    </row>
    <row r="224" spans="1:9" ht="27" customHeight="1" x14ac:dyDescent="0.3">
      <c r="A224" s="29"/>
      <c r="B224" s="29"/>
      <c r="C224" s="29" t="s">
        <v>451</v>
      </c>
      <c r="D224" s="29"/>
      <c r="E224" s="29"/>
      <c r="F224" s="29" t="s">
        <v>452</v>
      </c>
      <c r="G224" s="30">
        <v>13432</v>
      </c>
      <c r="H224" s="30">
        <v>13431.65</v>
      </c>
      <c r="I224" s="10">
        <f t="shared" si="3"/>
        <v>0.99997394282310892</v>
      </c>
    </row>
    <row r="225" spans="1:9" ht="27" customHeight="1" x14ac:dyDescent="0.3">
      <c r="A225" s="29" t="s">
        <v>124</v>
      </c>
      <c r="B225" s="29" t="s">
        <v>124</v>
      </c>
      <c r="C225" s="29" t="s">
        <v>124</v>
      </c>
      <c r="D225" s="29" t="s">
        <v>453</v>
      </c>
      <c r="E225" s="29" t="s">
        <v>229</v>
      </c>
      <c r="F225" s="29" t="s">
        <v>454</v>
      </c>
      <c r="G225" s="30">
        <v>13432</v>
      </c>
      <c r="H225" s="30">
        <v>13431.65</v>
      </c>
      <c r="I225" s="10">
        <f t="shared" si="3"/>
        <v>0.99997394282310892</v>
      </c>
    </row>
    <row r="226" spans="1:9" ht="27" customHeight="1" x14ac:dyDescent="0.3">
      <c r="A226" s="29"/>
      <c r="B226" s="29"/>
      <c r="C226" s="29" t="s">
        <v>537</v>
      </c>
      <c r="D226" s="29"/>
      <c r="E226" s="29"/>
      <c r="F226" s="29" t="s">
        <v>538</v>
      </c>
      <c r="G226" s="30">
        <v>943250</v>
      </c>
      <c r="H226" s="30">
        <v>586777.55000000005</v>
      </c>
      <c r="I226" s="10">
        <f t="shared" si="3"/>
        <v>0.62208062549695209</v>
      </c>
    </row>
    <row r="227" spans="1:9" ht="27" customHeight="1" x14ac:dyDescent="0.3">
      <c r="A227" s="29" t="s">
        <v>124</v>
      </c>
      <c r="B227" s="29" t="s">
        <v>124</v>
      </c>
      <c r="C227" s="29" t="s">
        <v>124</v>
      </c>
      <c r="D227" s="29" t="s">
        <v>453</v>
      </c>
      <c r="E227" s="29" t="s">
        <v>122</v>
      </c>
      <c r="F227" s="29" t="s">
        <v>454</v>
      </c>
      <c r="G227" s="30">
        <v>943250</v>
      </c>
      <c r="H227" s="30">
        <v>586777.55000000005</v>
      </c>
      <c r="I227" s="10">
        <f t="shared" si="3"/>
        <v>0.62208062549695209</v>
      </c>
    </row>
    <row r="228" spans="1:9" ht="39.9" customHeight="1" x14ac:dyDescent="0.3">
      <c r="A228" s="29"/>
      <c r="B228" s="29"/>
      <c r="C228" s="29" t="s">
        <v>539</v>
      </c>
      <c r="D228" s="29"/>
      <c r="E228" s="29"/>
      <c r="F228" s="29" t="s">
        <v>540</v>
      </c>
      <c r="G228" s="30">
        <v>491221</v>
      </c>
      <c r="H228" s="30">
        <v>280993.73</v>
      </c>
      <c r="I228" s="10">
        <f t="shared" si="3"/>
        <v>0.57203118352024851</v>
      </c>
    </row>
    <row r="229" spans="1:9" ht="27" customHeight="1" x14ac:dyDescent="0.3">
      <c r="A229" s="29" t="s">
        <v>124</v>
      </c>
      <c r="B229" s="29" t="s">
        <v>124</v>
      </c>
      <c r="C229" s="29" t="s">
        <v>124</v>
      </c>
      <c r="D229" s="29" t="s">
        <v>453</v>
      </c>
      <c r="E229" s="29" t="s">
        <v>147</v>
      </c>
      <c r="F229" s="29" t="s">
        <v>454</v>
      </c>
      <c r="G229" s="30">
        <v>491221</v>
      </c>
      <c r="H229" s="30">
        <v>280993.73</v>
      </c>
      <c r="I229" s="10">
        <f t="shared" si="3"/>
        <v>0.57203118352024851</v>
      </c>
    </row>
    <row r="230" spans="1:9" ht="27" customHeight="1" x14ac:dyDescent="0.3">
      <c r="A230" s="7"/>
      <c r="B230" s="7" t="s">
        <v>541</v>
      </c>
      <c r="C230" s="7"/>
      <c r="D230" s="7"/>
      <c r="E230" s="7"/>
      <c r="F230" s="7" t="s">
        <v>542</v>
      </c>
      <c r="G230" s="28">
        <v>268574.21999999997</v>
      </c>
      <c r="H230" s="28">
        <v>146966.44</v>
      </c>
      <c r="I230" s="10">
        <f t="shared" si="3"/>
        <v>0.54720978059621661</v>
      </c>
    </row>
    <row r="231" spans="1:9" ht="27" customHeight="1" x14ac:dyDescent="0.3">
      <c r="A231" s="29"/>
      <c r="B231" s="29"/>
      <c r="C231" s="29" t="s">
        <v>421</v>
      </c>
      <c r="D231" s="29"/>
      <c r="E231" s="29"/>
      <c r="F231" s="29" t="s">
        <v>422</v>
      </c>
      <c r="G231" s="30">
        <v>10117</v>
      </c>
      <c r="H231" s="30">
        <v>6900</v>
      </c>
      <c r="I231" s="10">
        <f t="shared" si="3"/>
        <v>0.68202036176732228</v>
      </c>
    </row>
    <row r="232" spans="1:9" ht="14.25" customHeight="1" x14ac:dyDescent="0.3">
      <c r="A232" s="29" t="s">
        <v>124</v>
      </c>
      <c r="B232" s="29" t="s">
        <v>124</v>
      </c>
      <c r="C232" s="29" t="s">
        <v>124</v>
      </c>
      <c r="D232" s="29" t="s">
        <v>533</v>
      </c>
      <c r="E232" s="29" t="s">
        <v>229</v>
      </c>
      <c r="F232" s="29" t="s">
        <v>534</v>
      </c>
      <c r="G232" s="30">
        <v>1030</v>
      </c>
      <c r="H232" s="30">
        <v>0</v>
      </c>
      <c r="I232" s="10">
        <f t="shared" si="3"/>
        <v>0</v>
      </c>
    </row>
    <row r="233" spans="1:9" ht="27" customHeight="1" x14ac:dyDescent="0.3">
      <c r="A233" s="29" t="s">
        <v>124</v>
      </c>
      <c r="B233" s="29" t="s">
        <v>124</v>
      </c>
      <c r="C233" s="29" t="s">
        <v>124</v>
      </c>
      <c r="D233" s="29" t="s">
        <v>484</v>
      </c>
      <c r="E233" s="29" t="s">
        <v>229</v>
      </c>
      <c r="F233" s="29" t="s">
        <v>485</v>
      </c>
      <c r="G233" s="30">
        <v>9087</v>
      </c>
      <c r="H233" s="30">
        <v>6900</v>
      </c>
      <c r="I233" s="10">
        <f t="shared" si="3"/>
        <v>0.75932651039947174</v>
      </c>
    </row>
    <row r="234" spans="1:9" ht="27" customHeight="1" x14ac:dyDescent="0.3">
      <c r="A234" s="29"/>
      <c r="B234" s="29"/>
      <c r="C234" s="29" t="s">
        <v>474</v>
      </c>
      <c r="D234" s="29"/>
      <c r="E234" s="29"/>
      <c r="F234" s="29" t="s">
        <v>475</v>
      </c>
      <c r="G234" s="30">
        <v>12700</v>
      </c>
      <c r="H234" s="30">
        <v>6335.22</v>
      </c>
      <c r="I234" s="10">
        <f t="shared" si="3"/>
        <v>0.49883622047244097</v>
      </c>
    </row>
    <row r="235" spans="1:9" ht="27" customHeight="1" x14ac:dyDescent="0.3">
      <c r="A235" s="29" t="s">
        <v>124</v>
      </c>
      <c r="B235" s="29" t="s">
        <v>124</v>
      </c>
      <c r="C235" s="29" t="s">
        <v>124</v>
      </c>
      <c r="D235" s="29" t="s">
        <v>494</v>
      </c>
      <c r="E235" s="29" t="s">
        <v>229</v>
      </c>
      <c r="F235" s="29" t="s">
        <v>495</v>
      </c>
      <c r="G235" s="30">
        <v>12700</v>
      </c>
      <c r="H235" s="30">
        <v>6335.22</v>
      </c>
      <c r="I235" s="10">
        <f t="shared" si="3"/>
        <v>0.49883622047244097</v>
      </c>
    </row>
    <row r="236" spans="1:9" ht="27" customHeight="1" x14ac:dyDescent="0.3">
      <c r="A236" s="29"/>
      <c r="B236" s="29"/>
      <c r="C236" s="29" t="s">
        <v>435</v>
      </c>
      <c r="D236" s="29"/>
      <c r="E236" s="29"/>
      <c r="F236" s="29" t="s">
        <v>436</v>
      </c>
      <c r="G236" s="30">
        <v>245757.22</v>
      </c>
      <c r="H236" s="30">
        <v>133731.22</v>
      </c>
      <c r="I236" s="10">
        <f t="shared" si="3"/>
        <v>0.54415988266794357</v>
      </c>
    </row>
    <row r="237" spans="1:9" ht="27" customHeight="1" x14ac:dyDescent="0.3">
      <c r="A237" s="29" t="s">
        <v>124</v>
      </c>
      <c r="B237" s="29" t="s">
        <v>124</v>
      </c>
      <c r="C237" s="29" t="s">
        <v>124</v>
      </c>
      <c r="D237" s="29" t="s">
        <v>437</v>
      </c>
      <c r="E237" s="29" t="s">
        <v>229</v>
      </c>
      <c r="F237" s="29" t="s">
        <v>438</v>
      </c>
      <c r="G237" s="30">
        <v>187800</v>
      </c>
      <c r="H237" s="30">
        <v>98501.41</v>
      </c>
      <c r="I237" s="10">
        <f t="shared" si="3"/>
        <v>0.52450165069222576</v>
      </c>
    </row>
    <row r="238" spans="1:9" ht="27" customHeight="1" x14ac:dyDescent="0.3">
      <c r="A238" s="29" t="s">
        <v>124</v>
      </c>
      <c r="B238" s="29" t="s">
        <v>124</v>
      </c>
      <c r="C238" s="29" t="s">
        <v>124</v>
      </c>
      <c r="D238" s="29" t="s">
        <v>496</v>
      </c>
      <c r="E238" s="29" t="s">
        <v>229</v>
      </c>
      <c r="F238" s="29" t="s">
        <v>497</v>
      </c>
      <c r="G238" s="30">
        <v>16357.22</v>
      </c>
      <c r="H238" s="30">
        <v>15305.76</v>
      </c>
      <c r="I238" s="10">
        <f t="shared" si="3"/>
        <v>0.93571890577983308</v>
      </c>
    </row>
    <row r="239" spans="1:9" ht="27" customHeight="1" x14ac:dyDescent="0.3">
      <c r="A239" s="29" t="s">
        <v>124</v>
      </c>
      <c r="B239" s="29" t="s">
        <v>124</v>
      </c>
      <c r="C239" s="29" t="s">
        <v>124</v>
      </c>
      <c r="D239" s="29" t="s">
        <v>439</v>
      </c>
      <c r="E239" s="29" t="s">
        <v>229</v>
      </c>
      <c r="F239" s="29" t="s">
        <v>440</v>
      </c>
      <c r="G239" s="30">
        <v>36100</v>
      </c>
      <c r="H239" s="30">
        <v>18561.650000000001</v>
      </c>
      <c r="I239" s="10">
        <f t="shared" si="3"/>
        <v>0.51417313019390587</v>
      </c>
    </row>
    <row r="240" spans="1:9" ht="27" customHeight="1" x14ac:dyDescent="0.3">
      <c r="A240" s="29" t="s">
        <v>124</v>
      </c>
      <c r="B240" s="29" t="s">
        <v>124</v>
      </c>
      <c r="C240" s="29" t="s">
        <v>124</v>
      </c>
      <c r="D240" s="29" t="s">
        <v>441</v>
      </c>
      <c r="E240" s="29" t="s">
        <v>229</v>
      </c>
      <c r="F240" s="29" t="s">
        <v>442</v>
      </c>
      <c r="G240" s="30">
        <v>5500</v>
      </c>
      <c r="H240" s="30">
        <v>1362.4</v>
      </c>
      <c r="I240" s="10">
        <f t="shared" si="3"/>
        <v>0.24770909090909093</v>
      </c>
    </row>
    <row r="241" spans="1:9" ht="27" customHeight="1" x14ac:dyDescent="0.3">
      <c r="A241" s="7"/>
      <c r="B241" s="7" t="s">
        <v>357</v>
      </c>
      <c r="C241" s="7"/>
      <c r="D241" s="7"/>
      <c r="E241" s="7"/>
      <c r="F241" s="7" t="s">
        <v>358</v>
      </c>
      <c r="G241" s="28">
        <v>938862.6</v>
      </c>
      <c r="H241" s="28">
        <v>417593.04</v>
      </c>
      <c r="I241" s="10">
        <f t="shared" si="3"/>
        <v>0.44478610608197622</v>
      </c>
    </row>
    <row r="242" spans="1:9" ht="27" customHeight="1" x14ac:dyDescent="0.3">
      <c r="A242" s="29"/>
      <c r="B242" s="29"/>
      <c r="C242" s="29" t="s">
        <v>421</v>
      </c>
      <c r="D242" s="29"/>
      <c r="E242" s="29"/>
      <c r="F242" s="29" t="s">
        <v>422</v>
      </c>
      <c r="G242" s="30">
        <v>189980.6</v>
      </c>
      <c r="H242" s="30">
        <v>78313.350000000006</v>
      </c>
      <c r="I242" s="10">
        <f t="shared" si="3"/>
        <v>0.41221761590393968</v>
      </c>
    </row>
    <row r="243" spans="1:9" ht="27" customHeight="1" x14ac:dyDescent="0.3">
      <c r="A243" s="29" t="s">
        <v>124</v>
      </c>
      <c r="B243" s="29" t="s">
        <v>124</v>
      </c>
      <c r="C243" s="29" t="s">
        <v>124</v>
      </c>
      <c r="D243" s="29" t="s">
        <v>431</v>
      </c>
      <c r="E243" s="29" t="s">
        <v>229</v>
      </c>
      <c r="F243" s="29" t="s">
        <v>432</v>
      </c>
      <c r="G243" s="30">
        <v>19000</v>
      </c>
      <c r="H243" s="30">
        <v>5746.13</v>
      </c>
      <c r="I243" s="10">
        <f t="shared" si="3"/>
        <v>0.30242789473684212</v>
      </c>
    </row>
    <row r="244" spans="1:9" ht="27" customHeight="1" x14ac:dyDescent="0.3">
      <c r="A244" s="29" t="s">
        <v>124</v>
      </c>
      <c r="B244" s="29" t="s">
        <v>124</v>
      </c>
      <c r="C244" s="29" t="s">
        <v>124</v>
      </c>
      <c r="D244" s="29" t="s">
        <v>470</v>
      </c>
      <c r="E244" s="29" t="s">
        <v>229</v>
      </c>
      <c r="F244" s="29" t="s">
        <v>471</v>
      </c>
      <c r="G244" s="30">
        <v>91300</v>
      </c>
      <c r="H244" s="30">
        <v>20102.22</v>
      </c>
      <c r="I244" s="10">
        <f t="shared" si="3"/>
        <v>0.22017765607886092</v>
      </c>
    </row>
    <row r="245" spans="1:9" ht="14.25" customHeight="1" x14ac:dyDescent="0.3">
      <c r="A245" s="29" t="s">
        <v>124</v>
      </c>
      <c r="B245" s="29" t="s">
        <v>124</v>
      </c>
      <c r="C245" s="29" t="s">
        <v>124</v>
      </c>
      <c r="D245" s="29" t="s">
        <v>533</v>
      </c>
      <c r="E245" s="29" t="s">
        <v>229</v>
      </c>
      <c r="F245" s="29" t="s">
        <v>534</v>
      </c>
      <c r="G245" s="30">
        <v>1500</v>
      </c>
      <c r="H245" s="30">
        <v>0</v>
      </c>
      <c r="I245" s="10">
        <f t="shared" si="3"/>
        <v>0</v>
      </c>
    </row>
    <row r="246" spans="1:9" ht="27" customHeight="1" x14ac:dyDescent="0.3">
      <c r="A246" s="29" t="s">
        <v>124</v>
      </c>
      <c r="B246" s="29" t="s">
        <v>124</v>
      </c>
      <c r="C246" s="29" t="s">
        <v>124</v>
      </c>
      <c r="D246" s="29" t="s">
        <v>423</v>
      </c>
      <c r="E246" s="29" t="s">
        <v>229</v>
      </c>
      <c r="F246" s="29" t="s">
        <v>424</v>
      </c>
      <c r="G246" s="30">
        <v>10600</v>
      </c>
      <c r="H246" s="30">
        <v>4181.6899999999996</v>
      </c>
      <c r="I246" s="10">
        <f t="shared" si="3"/>
        <v>0.39449905660377355</v>
      </c>
    </row>
    <row r="247" spans="1:9" ht="27" customHeight="1" x14ac:dyDescent="0.3">
      <c r="A247" s="29" t="s">
        <v>124</v>
      </c>
      <c r="B247" s="29" t="s">
        <v>124</v>
      </c>
      <c r="C247" s="29" t="s">
        <v>124</v>
      </c>
      <c r="D247" s="29" t="s">
        <v>449</v>
      </c>
      <c r="E247" s="29" t="s">
        <v>229</v>
      </c>
      <c r="F247" s="29" t="s">
        <v>450</v>
      </c>
      <c r="G247" s="30">
        <v>3500</v>
      </c>
      <c r="H247" s="30">
        <v>713.4</v>
      </c>
      <c r="I247" s="10">
        <f t="shared" si="3"/>
        <v>0.20382857142857141</v>
      </c>
    </row>
    <row r="248" spans="1:9" ht="27" customHeight="1" x14ac:dyDescent="0.3">
      <c r="A248" s="29" t="s">
        <v>124</v>
      </c>
      <c r="B248" s="29" t="s">
        <v>124</v>
      </c>
      <c r="C248" s="29" t="s">
        <v>124</v>
      </c>
      <c r="D248" s="29" t="s">
        <v>478</v>
      </c>
      <c r="E248" s="29" t="s">
        <v>229</v>
      </c>
      <c r="F248" s="29" t="s">
        <v>479</v>
      </c>
      <c r="G248" s="30">
        <v>600</v>
      </c>
      <c r="H248" s="30">
        <v>50</v>
      </c>
      <c r="I248" s="10">
        <f t="shared" si="3"/>
        <v>8.3333333333333329E-2</v>
      </c>
    </row>
    <row r="249" spans="1:9" ht="27" customHeight="1" x14ac:dyDescent="0.3">
      <c r="A249" s="29" t="s">
        <v>124</v>
      </c>
      <c r="B249" s="29" t="s">
        <v>124</v>
      </c>
      <c r="C249" s="29" t="s">
        <v>124</v>
      </c>
      <c r="D249" s="29" t="s">
        <v>425</v>
      </c>
      <c r="E249" s="29" t="s">
        <v>229</v>
      </c>
      <c r="F249" s="29" t="s">
        <v>426</v>
      </c>
      <c r="G249" s="30">
        <v>6700</v>
      </c>
      <c r="H249" s="30">
        <v>1695.65</v>
      </c>
      <c r="I249" s="10">
        <f t="shared" si="3"/>
        <v>0.25308208955223882</v>
      </c>
    </row>
    <row r="250" spans="1:9" ht="27" customHeight="1" x14ac:dyDescent="0.3">
      <c r="A250" s="29" t="s">
        <v>124</v>
      </c>
      <c r="B250" s="29" t="s">
        <v>124</v>
      </c>
      <c r="C250" s="29" t="s">
        <v>124</v>
      </c>
      <c r="D250" s="29" t="s">
        <v>543</v>
      </c>
      <c r="E250" s="29" t="s">
        <v>229</v>
      </c>
      <c r="F250" s="29" t="s">
        <v>544</v>
      </c>
      <c r="G250" s="30">
        <v>17583.599999999999</v>
      </c>
      <c r="H250" s="30">
        <v>17583.599999999999</v>
      </c>
      <c r="I250" s="10">
        <f t="shared" si="3"/>
        <v>1</v>
      </c>
    </row>
    <row r="251" spans="1:9" ht="27" customHeight="1" x14ac:dyDescent="0.3">
      <c r="A251" s="29" t="s">
        <v>124</v>
      </c>
      <c r="B251" s="29" t="s">
        <v>124</v>
      </c>
      <c r="C251" s="29" t="s">
        <v>124</v>
      </c>
      <c r="D251" s="29" t="s">
        <v>472</v>
      </c>
      <c r="E251" s="29" t="s">
        <v>229</v>
      </c>
      <c r="F251" s="29" t="s">
        <v>473</v>
      </c>
      <c r="G251" s="30">
        <v>1400</v>
      </c>
      <c r="H251" s="30">
        <v>793.26</v>
      </c>
      <c r="I251" s="10">
        <f t="shared" si="3"/>
        <v>0.56661428571428574</v>
      </c>
    </row>
    <row r="252" spans="1:9" ht="14.25" customHeight="1" x14ac:dyDescent="0.3">
      <c r="A252" s="29" t="s">
        <v>124</v>
      </c>
      <c r="B252" s="29" t="s">
        <v>124</v>
      </c>
      <c r="C252" s="29" t="s">
        <v>124</v>
      </c>
      <c r="D252" s="29" t="s">
        <v>480</v>
      </c>
      <c r="E252" s="29" t="s">
        <v>229</v>
      </c>
      <c r="F252" s="29" t="s">
        <v>481</v>
      </c>
      <c r="G252" s="30">
        <v>300</v>
      </c>
      <c r="H252" s="30">
        <v>0</v>
      </c>
      <c r="I252" s="10">
        <f t="shared" si="3"/>
        <v>0</v>
      </c>
    </row>
    <row r="253" spans="1:9" ht="14.25" customHeight="1" x14ac:dyDescent="0.3">
      <c r="A253" s="29" t="s">
        <v>124</v>
      </c>
      <c r="B253" s="29" t="s">
        <v>124</v>
      </c>
      <c r="C253" s="29" t="s">
        <v>124</v>
      </c>
      <c r="D253" s="29" t="s">
        <v>433</v>
      </c>
      <c r="E253" s="29" t="s">
        <v>229</v>
      </c>
      <c r="F253" s="29" t="s">
        <v>434</v>
      </c>
      <c r="G253" s="30">
        <v>200</v>
      </c>
      <c r="H253" s="30">
        <v>168</v>
      </c>
      <c r="I253" s="10">
        <f t="shared" si="3"/>
        <v>0.84</v>
      </c>
    </row>
    <row r="254" spans="1:9" ht="27" customHeight="1" x14ac:dyDescent="0.3">
      <c r="A254" s="29" t="s">
        <v>124</v>
      </c>
      <c r="B254" s="29" t="s">
        <v>124</v>
      </c>
      <c r="C254" s="29" t="s">
        <v>124</v>
      </c>
      <c r="D254" s="29" t="s">
        <v>484</v>
      </c>
      <c r="E254" s="29" t="s">
        <v>229</v>
      </c>
      <c r="F254" s="29" t="s">
        <v>485</v>
      </c>
      <c r="G254" s="30">
        <v>35628</v>
      </c>
      <c r="H254" s="30">
        <v>26800</v>
      </c>
      <c r="I254" s="10">
        <f t="shared" si="3"/>
        <v>0.75221735713483773</v>
      </c>
    </row>
    <row r="255" spans="1:9" ht="14.25" customHeight="1" x14ac:dyDescent="0.3">
      <c r="A255" s="29" t="s">
        <v>124</v>
      </c>
      <c r="B255" s="29" t="s">
        <v>124</v>
      </c>
      <c r="C255" s="29" t="s">
        <v>124</v>
      </c>
      <c r="D255" s="29" t="s">
        <v>486</v>
      </c>
      <c r="E255" s="29" t="s">
        <v>229</v>
      </c>
      <c r="F255" s="29" t="s">
        <v>487</v>
      </c>
      <c r="G255" s="30">
        <v>69</v>
      </c>
      <c r="H255" s="30">
        <v>69</v>
      </c>
      <c r="I255" s="10">
        <f t="shared" si="3"/>
        <v>1</v>
      </c>
    </row>
    <row r="256" spans="1:9" ht="14.25" customHeight="1" x14ac:dyDescent="0.3">
      <c r="A256" s="29" t="s">
        <v>124</v>
      </c>
      <c r="B256" s="29" t="s">
        <v>124</v>
      </c>
      <c r="C256" s="29" t="s">
        <v>124</v>
      </c>
      <c r="D256" s="29" t="s">
        <v>445</v>
      </c>
      <c r="E256" s="29" t="s">
        <v>229</v>
      </c>
      <c r="F256" s="29" t="s">
        <v>446</v>
      </c>
      <c r="G256" s="30">
        <v>800</v>
      </c>
      <c r="H256" s="30">
        <v>410.4</v>
      </c>
      <c r="I256" s="10">
        <f t="shared" si="3"/>
        <v>0.51300000000000001</v>
      </c>
    </row>
    <row r="257" spans="1:9" ht="14.25" customHeight="1" x14ac:dyDescent="0.3">
      <c r="A257" s="29" t="s">
        <v>124</v>
      </c>
      <c r="B257" s="29" t="s">
        <v>124</v>
      </c>
      <c r="C257" s="29" t="s">
        <v>124</v>
      </c>
      <c r="D257" s="29" t="s">
        <v>490</v>
      </c>
      <c r="E257" s="29" t="s">
        <v>229</v>
      </c>
      <c r="F257" s="29" t="s">
        <v>491</v>
      </c>
      <c r="G257" s="30">
        <v>800</v>
      </c>
      <c r="H257" s="30">
        <v>0</v>
      </c>
      <c r="I257" s="10">
        <f t="shared" si="3"/>
        <v>0</v>
      </c>
    </row>
    <row r="258" spans="1:9" ht="27" customHeight="1" x14ac:dyDescent="0.3">
      <c r="A258" s="29"/>
      <c r="B258" s="29"/>
      <c r="C258" s="29" t="s">
        <v>474</v>
      </c>
      <c r="D258" s="29"/>
      <c r="E258" s="29"/>
      <c r="F258" s="29" t="s">
        <v>475</v>
      </c>
      <c r="G258" s="30">
        <v>26400</v>
      </c>
      <c r="H258" s="30">
        <v>12713.97</v>
      </c>
      <c r="I258" s="10">
        <f t="shared" ref="I258:I321" si="4">IF($G258=0,0,$H258/$G258)</f>
        <v>0.48158977272727271</v>
      </c>
    </row>
    <row r="259" spans="1:9" ht="27" customHeight="1" x14ac:dyDescent="0.3">
      <c r="A259" s="29" t="s">
        <v>124</v>
      </c>
      <c r="B259" s="29" t="s">
        <v>124</v>
      </c>
      <c r="C259" s="29" t="s">
        <v>124</v>
      </c>
      <c r="D259" s="29" t="s">
        <v>494</v>
      </c>
      <c r="E259" s="29" t="s">
        <v>229</v>
      </c>
      <c r="F259" s="29" t="s">
        <v>495</v>
      </c>
      <c r="G259" s="30">
        <v>26400</v>
      </c>
      <c r="H259" s="30">
        <v>12713.97</v>
      </c>
      <c r="I259" s="10">
        <f t="shared" si="4"/>
        <v>0.48158977272727271</v>
      </c>
    </row>
    <row r="260" spans="1:9" ht="27" customHeight="1" x14ac:dyDescent="0.3">
      <c r="A260" s="29"/>
      <c r="B260" s="29"/>
      <c r="C260" s="29" t="s">
        <v>435</v>
      </c>
      <c r="D260" s="29"/>
      <c r="E260" s="29"/>
      <c r="F260" s="29" t="s">
        <v>436</v>
      </c>
      <c r="G260" s="30">
        <v>682482</v>
      </c>
      <c r="H260" s="30">
        <v>326565.71999999997</v>
      </c>
      <c r="I260" s="10">
        <f t="shared" si="4"/>
        <v>0.47849719113471123</v>
      </c>
    </row>
    <row r="261" spans="1:9" ht="27" customHeight="1" x14ac:dyDescent="0.3">
      <c r="A261" s="29" t="s">
        <v>124</v>
      </c>
      <c r="B261" s="29" t="s">
        <v>124</v>
      </c>
      <c r="C261" s="29" t="s">
        <v>124</v>
      </c>
      <c r="D261" s="29" t="s">
        <v>437</v>
      </c>
      <c r="E261" s="29" t="s">
        <v>229</v>
      </c>
      <c r="F261" s="29" t="s">
        <v>438</v>
      </c>
      <c r="G261" s="30">
        <v>535720</v>
      </c>
      <c r="H261" s="30">
        <v>238720.41</v>
      </c>
      <c r="I261" s="10">
        <f t="shared" si="4"/>
        <v>0.44560667886209215</v>
      </c>
    </row>
    <row r="262" spans="1:9" ht="27" customHeight="1" x14ac:dyDescent="0.3">
      <c r="A262" s="29" t="s">
        <v>124</v>
      </c>
      <c r="B262" s="29" t="s">
        <v>124</v>
      </c>
      <c r="C262" s="29" t="s">
        <v>124</v>
      </c>
      <c r="D262" s="29" t="s">
        <v>496</v>
      </c>
      <c r="E262" s="29" t="s">
        <v>229</v>
      </c>
      <c r="F262" s="29" t="s">
        <v>497</v>
      </c>
      <c r="G262" s="30">
        <v>39803</v>
      </c>
      <c r="H262" s="30">
        <v>39802.43</v>
      </c>
      <c r="I262" s="10">
        <f t="shared" si="4"/>
        <v>0.9999856794713966</v>
      </c>
    </row>
    <row r="263" spans="1:9" ht="27" customHeight="1" x14ac:dyDescent="0.3">
      <c r="A263" s="29" t="s">
        <v>124</v>
      </c>
      <c r="B263" s="29" t="s">
        <v>124</v>
      </c>
      <c r="C263" s="29" t="s">
        <v>124</v>
      </c>
      <c r="D263" s="29" t="s">
        <v>439</v>
      </c>
      <c r="E263" s="29" t="s">
        <v>229</v>
      </c>
      <c r="F263" s="29" t="s">
        <v>440</v>
      </c>
      <c r="G263" s="30">
        <v>90959</v>
      </c>
      <c r="H263" s="30">
        <v>43071.27</v>
      </c>
      <c r="I263" s="10">
        <f t="shared" si="4"/>
        <v>0.47352400532107869</v>
      </c>
    </row>
    <row r="264" spans="1:9" ht="27" customHeight="1" x14ac:dyDescent="0.3">
      <c r="A264" s="29" t="s">
        <v>124</v>
      </c>
      <c r="B264" s="29" t="s">
        <v>124</v>
      </c>
      <c r="C264" s="29" t="s">
        <v>124</v>
      </c>
      <c r="D264" s="29" t="s">
        <v>441</v>
      </c>
      <c r="E264" s="29" t="s">
        <v>229</v>
      </c>
      <c r="F264" s="29" t="s">
        <v>442</v>
      </c>
      <c r="G264" s="30">
        <v>15200</v>
      </c>
      <c r="H264" s="30">
        <v>4971.6099999999997</v>
      </c>
      <c r="I264" s="10">
        <f t="shared" si="4"/>
        <v>0.32707960526315788</v>
      </c>
    </row>
    <row r="265" spans="1:9" ht="14.25" customHeight="1" x14ac:dyDescent="0.3">
      <c r="A265" s="29" t="s">
        <v>124</v>
      </c>
      <c r="B265" s="29" t="s">
        <v>124</v>
      </c>
      <c r="C265" s="29" t="s">
        <v>124</v>
      </c>
      <c r="D265" s="29" t="s">
        <v>462</v>
      </c>
      <c r="E265" s="29" t="s">
        <v>229</v>
      </c>
      <c r="F265" s="29" t="s">
        <v>463</v>
      </c>
      <c r="G265" s="30">
        <v>800</v>
      </c>
      <c r="H265" s="30">
        <v>0</v>
      </c>
      <c r="I265" s="10">
        <f t="shared" si="4"/>
        <v>0</v>
      </c>
    </row>
    <row r="266" spans="1:9" ht="14.25" customHeight="1" x14ac:dyDescent="0.3">
      <c r="A266" s="29"/>
      <c r="B266" s="29"/>
      <c r="C266" s="29" t="s">
        <v>451</v>
      </c>
      <c r="D266" s="29"/>
      <c r="E266" s="29"/>
      <c r="F266" s="29" t="s">
        <v>452</v>
      </c>
      <c r="G266" s="30">
        <v>40000</v>
      </c>
      <c r="H266" s="30">
        <v>0</v>
      </c>
      <c r="I266" s="10">
        <f t="shared" si="4"/>
        <v>0</v>
      </c>
    </row>
    <row r="267" spans="1:9" ht="14.25" customHeight="1" x14ac:dyDescent="0.3">
      <c r="A267" s="29" t="s">
        <v>124</v>
      </c>
      <c r="B267" s="29" t="s">
        <v>124</v>
      </c>
      <c r="C267" s="29" t="s">
        <v>124</v>
      </c>
      <c r="D267" s="29" t="s">
        <v>453</v>
      </c>
      <c r="E267" s="29" t="s">
        <v>229</v>
      </c>
      <c r="F267" s="29" t="s">
        <v>454</v>
      </c>
      <c r="G267" s="30">
        <v>40000</v>
      </c>
      <c r="H267" s="30">
        <v>0</v>
      </c>
      <c r="I267" s="10">
        <f t="shared" si="4"/>
        <v>0</v>
      </c>
    </row>
    <row r="268" spans="1:9" ht="14.25" customHeight="1" x14ac:dyDescent="0.3">
      <c r="A268" s="7"/>
      <c r="B268" s="7" t="s">
        <v>545</v>
      </c>
      <c r="C268" s="7"/>
      <c r="D268" s="7"/>
      <c r="E268" s="7"/>
      <c r="F268" s="7" t="s">
        <v>546</v>
      </c>
      <c r="G268" s="28">
        <v>6334.14</v>
      </c>
      <c r="H268" s="28">
        <v>6334.14</v>
      </c>
      <c r="I268" s="10">
        <f t="shared" si="4"/>
        <v>1</v>
      </c>
    </row>
    <row r="269" spans="1:9" ht="14.25" customHeight="1" x14ac:dyDescent="0.3">
      <c r="A269" s="29"/>
      <c r="B269" s="29"/>
      <c r="C269" s="29" t="s">
        <v>435</v>
      </c>
      <c r="D269" s="29"/>
      <c r="E269" s="29"/>
      <c r="F269" s="29" t="s">
        <v>436</v>
      </c>
      <c r="G269" s="30">
        <v>6334.14</v>
      </c>
      <c r="H269" s="30">
        <v>6334.14</v>
      </c>
      <c r="I269" s="10">
        <f t="shared" si="4"/>
        <v>1</v>
      </c>
    </row>
    <row r="270" spans="1:9" ht="14.25" customHeight="1" x14ac:dyDescent="0.3">
      <c r="A270" s="29" t="s">
        <v>124</v>
      </c>
      <c r="B270" s="29" t="s">
        <v>124</v>
      </c>
      <c r="C270" s="29" t="s">
        <v>124</v>
      </c>
      <c r="D270" s="29" t="s">
        <v>437</v>
      </c>
      <c r="E270" s="29" t="s">
        <v>229</v>
      </c>
      <c r="F270" s="29" t="s">
        <v>438</v>
      </c>
      <c r="G270" s="30">
        <v>1765.07</v>
      </c>
      <c r="H270" s="30">
        <v>1765.07</v>
      </c>
      <c r="I270" s="10">
        <f t="shared" si="4"/>
        <v>1</v>
      </c>
    </row>
    <row r="271" spans="1:9" ht="14.25" customHeight="1" x14ac:dyDescent="0.3">
      <c r="A271" s="29" t="s">
        <v>124</v>
      </c>
      <c r="B271" s="29" t="s">
        <v>124</v>
      </c>
      <c r="C271" s="29" t="s">
        <v>124</v>
      </c>
      <c r="D271" s="29" t="s">
        <v>496</v>
      </c>
      <c r="E271" s="29" t="s">
        <v>229</v>
      </c>
      <c r="F271" s="29" t="s">
        <v>497</v>
      </c>
      <c r="G271" s="30">
        <v>3584.37</v>
      </c>
      <c r="H271" s="30">
        <v>3584.37</v>
      </c>
      <c r="I271" s="10">
        <f t="shared" si="4"/>
        <v>1</v>
      </c>
    </row>
    <row r="272" spans="1:9" ht="14.25" customHeight="1" x14ac:dyDescent="0.3">
      <c r="A272" s="29" t="s">
        <v>124</v>
      </c>
      <c r="B272" s="29" t="s">
        <v>124</v>
      </c>
      <c r="C272" s="29" t="s">
        <v>124</v>
      </c>
      <c r="D272" s="29" t="s">
        <v>439</v>
      </c>
      <c r="E272" s="29" t="s">
        <v>229</v>
      </c>
      <c r="F272" s="29" t="s">
        <v>440</v>
      </c>
      <c r="G272" s="30">
        <v>926.79</v>
      </c>
      <c r="H272" s="30">
        <v>926.79</v>
      </c>
      <c r="I272" s="10">
        <f t="shared" si="4"/>
        <v>1</v>
      </c>
    </row>
    <row r="273" spans="1:9" ht="27" customHeight="1" x14ac:dyDescent="0.3">
      <c r="A273" s="29" t="s">
        <v>124</v>
      </c>
      <c r="B273" s="29" t="s">
        <v>124</v>
      </c>
      <c r="C273" s="29" t="s">
        <v>124</v>
      </c>
      <c r="D273" s="29" t="s">
        <v>441</v>
      </c>
      <c r="E273" s="29" t="s">
        <v>229</v>
      </c>
      <c r="F273" s="29" t="s">
        <v>442</v>
      </c>
      <c r="G273" s="30">
        <v>57.91</v>
      </c>
      <c r="H273" s="30">
        <v>57.91</v>
      </c>
      <c r="I273" s="10">
        <f t="shared" si="4"/>
        <v>1</v>
      </c>
    </row>
    <row r="274" spans="1:9" ht="27" customHeight="1" x14ac:dyDescent="0.3">
      <c r="A274" s="7"/>
      <c r="B274" s="7" t="s">
        <v>547</v>
      </c>
      <c r="C274" s="7"/>
      <c r="D274" s="7"/>
      <c r="E274" s="7"/>
      <c r="F274" s="7" t="s">
        <v>548</v>
      </c>
      <c r="G274" s="28">
        <v>277100</v>
      </c>
      <c r="H274" s="28">
        <v>133666.29999999999</v>
      </c>
      <c r="I274" s="10">
        <f t="shared" si="4"/>
        <v>0.48237567665102848</v>
      </c>
    </row>
    <row r="275" spans="1:9" ht="27" customHeight="1" x14ac:dyDescent="0.3">
      <c r="A275" s="29"/>
      <c r="B275" s="29"/>
      <c r="C275" s="29" t="s">
        <v>421</v>
      </c>
      <c r="D275" s="29"/>
      <c r="E275" s="29"/>
      <c r="F275" s="29" t="s">
        <v>422</v>
      </c>
      <c r="G275" s="30">
        <v>265219</v>
      </c>
      <c r="H275" s="30">
        <v>126930</v>
      </c>
      <c r="I275" s="10">
        <f t="shared" si="4"/>
        <v>0.47858562169377006</v>
      </c>
    </row>
    <row r="276" spans="1:9" ht="14.25" customHeight="1" x14ac:dyDescent="0.3">
      <c r="A276" s="29" t="s">
        <v>124</v>
      </c>
      <c r="B276" s="29" t="s">
        <v>124</v>
      </c>
      <c r="C276" s="29" t="s">
        <v>124</v>
      </c>
      <c r="D276" s="29" t="s">
        <v>478</v>
      </c>
      <c r="E276" s="29" t="s">
        <v>229</v>
      </c>
      <c r="F276" s="29" t="s">
        <v>479</v>
      </c>
      <c r="G276" s="30">
        <v>100</v>
      </c>
      <c r="H276" s="30">
        <v>0</v>
      </c>
      <c r="I276" s="10">
        <f t="shared" si="4"/>
        <v>0</v>
      </c>
    </row>
    <row r="277" spans="1:9" ht="27" customHeight="1" x14ac:dyDescent="0.3">
      <c r="A277" s="29" t="s">
        <v>124</v>
      </c>
      <c r="B277" s="29" t="s">
        <v>124</v>
      </c>
      <c r="C277" s="29" t="s">
        <v>124</v>
      </c>
      <c r="D277" s="29" t="s">
        <v>425</v>
      </c>
      <c r="E277" s="29" t="s">
        <v>229</v>
      </c>
      <c r="F277" s="29" t="s">
        <v>426</v>
      </c>
      <c r="G277" s="30">
        <v>264700</v>
      </c>
      <c r="H277" s="30">
        <v>126610</v>
      </c>
      <c r="I277" s="10">
        <f t="shared" si="4"/>
        <v>0.47831507366830373</v>
      </c>
    </row>
    <row r="278" spans="1:9" ht="27" customHeight="1" x14ac:dyDescent="0.3">
      <c r="A278" s="29" t="s">
        <v>124</v>
      </c>
      <c r="B278" s="29" t="s">
        <v>124</v>
      </c>
      <c r="C278" s="29" t="s">
        <v>124</v>
      </c>
      <c r="D278" s="29" t="s">
        <v>484</v>
      </c>
      <c r="E278" s="29" t="s">
        <v>229</v>
      </c>
      <c r="F278" s="29" t="s">
        <v>485</v>
      </c>
      <c r="G278" s="30">
        <v>419</v>
      </c>
      <c r="H278" s="30">
        <v>320</v>
      </c>
      <c r="I278" s="10">
        <f t="shared" si="4"/>
        <v>0.76372315035799521</v>
      </c>
    </row>
    <row r="279" spans="1:9" ht="14.25" customHeight="1" x14ac:dyDescent="0.3">
      <c r="A279" s="29"/>
      <c r="B279" s="29"/>
      <c r="C279" s="29" t="s">
        <v>474</v>
      </c>
      <c r="D279" s="29"/>
      <c r="E279" s="29"/>
      <c r="F279" s="29" t="s">
        <v>475</v>
      </c>
      <c r="G279" s="30">
        <v>156</v>
      </c>
      <c r="H279" s="30">
        <v>0</v>
      </c>
      <c r="I279" s="10">
        <f t="shared" si="4"/>
        <v>0</v>
      </c>
    </row>
    <row r="280" spans="1:9" ht="14.25" customHeight="1" x14ac:dyDescent="0.3">
      <c r="A280" s="29" t="s">
        <v>124</v>
      </c>
      <c r="B280" s="29" t="s">
        <v>124</v>
      </c>
      <c r="C280" s="29" t="s">
        <v>124</v>
      </c>
      <c r="D280" s="29" t="s">
        <v>494</v>
      </c>
      <c r="E280" s="29" t="s">
        <v>229</v>
      </c>
      <c r="F280" s="29" t="s">
        <v>495</v>
      </c>
      <c r="G280" s="30">
        <v>156</v>
      </c>
      <c r="H280" s="30">
        <v>0</v>
      </c>
      <c r="I280" s="10">
        <f t="shared" si="4"/>
        <v>0</v>
      </c>
    </row>
    <row r="281" spans="1:9" ht="27" customHeight="1" x14ac:dyDescent="0.3">
      <c r="A281" s="29"/>
      <c r="B281" s="29"/>
      <c r="C281" s="29" t="s">
        <v>435</v>
      </c>
      <c r="D281" s="29"/>
      <c r="E281" s="29"/>
      <c r="F281" s="29" t="s">
        <v>436</v>
      </c>
      <c r="G281" s="30">
        <v>11725</v>
      </c>
      <c r="H281" s="30">
        <v>6736.3</v>
      </c>
      <c r="I281" s="10">
        <f t="shared" si="4"/>
        <v>0.57452452025586354</v>
      </c>
    </row>
    <row r="282" spans="1:9" ht="27" customHeight="1" x14ac:dyDescent="0.3">
      <c r="A282" s="29" t="s">
        <v>124</v>
      </c>
      <c r="B282" s="29" t="s">
        <v>124</v>
      </c>
      <c r="C282" s="29" t="s">
        <v>124</v>
      </c>
      <c r="D282" s="29" t="s">
        <v>437</v>
      </c>
      <c r="E282" s="29" t="s">
        <v>229</v>
      </c>
      <c r="F282" s="29" t="s">
        <v>438</v>
      </c>
      <c r="G282" s="30">
        <v>9200</v>
      </c>
      <c r="H282" s="30">
        <v>5276.6</v>
      </c>
      <c r="I282" s="10">
        <f t="shared" si="4"/>
        <v>0.5735434782608696</v>
      </c>
    </row>
    <row r="283" spans="1:9" ht="27" customHeight="1" x14ac:dyDescent="0.3">
      <c r="A283" s="29" t="s">
        <v>124</v>
      </c>
      <c r="B283" s="29" t="s">
        <v>124</v>
      </c>
      <c r="C283" s="29" t="s">
        <v>124</v>
      </c>
      <c r="D283" s="29" t="s">
        <v>496</v>
      </c>
      <c r="E283" s="29" t="s">
        <v>229</v>
      </c>
      <c r="F283" s="29" t="s">
        <v>497</v>
      </c>
      <c r="G283" s="30">
        <v>825</v>
      </c>
      <c r="H283" s="30">
        <v>696.1</v>
      </c>
      <c r="I283" s="10">
        <f t="shared" si="4"/>
        <v>0.84375757575757582</v>
      </c>
    </row>
    <row r="284" spans="1:9" ht="27" customHeight="1" x14ac:dyDescent="0.3">
      <c r="A284" s="29" t="s">
        <v>124</v>
      </c>
      <c r="B284" s="29" t="s">
        <v>124</v>
      </c>
      <c r="C284" s="29" t="s">
        <v>124</v>
      </c>
      <c r="D284" s="29" t="s">
        <v>439</v>
      </c>
      <c r="E284" s="29" t="s">
        <v>229</v>
      </c>
      <c r="F284" s="29" t="s">
        <v>440</v>
      </c>
      <c r="G284" s="30">
        <v>1700</v>
      </c>
      <c r="H284" s="30">
        <v>763.6</v>
      </c>
      <c r="I284" s="10">
        <f t="shared" si="4"/>
        <v>0.44917647058823529</v>
      </c>
    </row>
    <row r="285" spans="1:9" ht="27" customHeight="1" x14ac:dyDescent="0.3">
      <c r="A285" s="7"/>
      <c r="B285" s="7" t="s">
        <v>549</v>
      </c>
      <c r="C285" s="7"/>
      <c r="D285" s="7"/>
      <c r="E285" s="7"/>
      <c r="F285" s="7" t="s">
        <v>550</v>
      </c>
      <c r="G285" s="28">
        <v>36300</v>
      </c>
      <c r="H285" s="28">
        <v>6571.79</v>
      </c>
      <c r="I285" s="10">
        <f t="shared" si="4"/>
        <v>0.18104104683195593</v>
      </c>
    </row>
    <row r="286" spans="1:9" ht="27" customHeight="1" x14ac:dyDescent="0.3">
      <c r="A286" s="29"/>
      <c r="B286" s="29"/>
      <c r="C286" s="29" t="s">
        <v>421</v>
      </c>
      <c r="D286" s="29"/>
      <c r="E286" s="29"/>
      <c r="F286" s="29" t="s">
        <v>422</v>
      </c>
      <c r="G286" s="30">
        <v>36300</v>
      </c>
      <c r="H286" s="30">
        <v>6571.79</v>
      </c>
      <c r="I286" s="10">
        <f t="shared" si="4"/>
        <v>0.18104104683195593</v>
      </c>
    </row>
    <row r="287" spans="1:9" ht="14.25" customHeight="1" x14ac:dyDescent="0.3">
      <c r="A287" s="29" t="s">
        <v>124</v>
      </c>
      <c r="B287" s="29" t="s">
        <v>124</v>
      </c>
      <c r="C287" s="29" t="s">
        <v>124</v>
      </c>
      <c r="D287" s="29" t="s">
        <v>431</v>
      </c>
      <c r="E287" s="29" t="s">
        <v>229</v>
      </c>
      <c r="F287" s="29" t="s">
        <v>432</v>
      </c>
      <c r="G287" s="30">
        <v>3300</v>
      </c>
      <c r="H287" s="30">
        <v>1884.96</v>
      </c>
      <c r="I287" s="10">
        <f t="shared" si="4"/>
        <v>0.57120000000000004</v>
      </c>
    </row>
    <row r="288" spans="1:9" ht="14.25" customHeight="1" x14ac:dyDescent="0.3">
      <c r="A288" s="29" t="s">
        <v>124</v>
      </c>
      <c r="B288" s="29" t="s">
        <v>124</v>
      </c>
      <c r="C288" s="29" t="s">
        <v>124</v>
      </c>
      <c r="D288" s="29" t="s">
        <v>425</v>
      </c>
      <c r="E288" s="29" t="s">
        <v>229</v>
      </c>
      <c r="F288" s="29" t="s">
        <v>426</v>
      </c>
      <c r="G288" s="30">
        <v>14000</v>
      </c>
      <c r="H288" s="30">
        <v>992.95</v>
      </c>
      <c r="I288" s="10">
        <f t="shared" si="4"/>
        <v>7.0925000000000002E-2</v>
      </c>
    </row>
    <row r="289" spans="1:9" ht="27" customHeight="1" x14ac:dyDescent="0.3">
      <c r="A289" s="29" t="s">
        <v>124</v>
      </c>
      <c r="B289" s="29" t="s">
        <v>124</v>
      </c>
      <c r="C289" s="29" t="s">
        <v>124</v>
      </c>
      <c r="D289" s="29" t="s">
        <v>490</v>
      </c>
      <c r="E289" s="29" t="s">
        <v>229</v>
      </c>
      <c r="F289" s="29" t="s">
        <v>491</v>
      </c>
      <c r="G289" s="30">
        <v>19000</v>
      </c>
      <c r="H289" s="30">
        <v>3693.88</v>
      </c>
      <c r="I289" s="10">
        <f t="shared" si="4"/>
        <v>0.19441473684210528</v>
      </c>
    </row>
    <row r="290" spans="1:9" ht="39.9" customHeight="1" x14ac:dyDescent="0.3">
      <c r="A290" s="7"/>
      <c r="B290" s="7" t="s">
        <v>551</v>
      </c>
      <c r="C290" s="7"/>
      <c r="D290" s="7"/>
      <c r="E290" s="7"/>
      <c r="F290" s="7" t="s">
        <v>552</v>
      </c>
      <c r="G290" s="28">
        <v>60270</v>
      </c>
      <c r="H290" s="28">
        <v>51108.28</v>
      </c>
      <c r="I290" s="10">
        <f t="shared" si="4"/>
        <v>0.84798871743819482</v>
      </c>
    </row>
    <row r="291" spans="1:9" ht="27" customHeight="1" x14ac:dyDescent="0.3">
      <c r="A291" s="29"/>
      <c r="B291" s="29"/>
      <c r="C291" s="29" t="s">
        <v>435</v>
      </c>
      <c r="D291" s="29"/>
      <c r="E291" s="29"/>
      <c r="F291" s="29" t="s">
        <v>436</v>
      </c>
      <c r="G291" s="30">
        <v>60270</v>
      </c>
      <c r="H291" s="30">
        <v>51108.28</v>
      </c>
      <c r="I291" s="10">
        <f t="shared" si="4"/>
        <v>0.84798871743819482</v>
      </c>
    </row>
    <row r="292" spans="1:9" ht="27" customHeight="1" x14ac:dyDescent="0.3">
      <c r="A292" s="29" t="s">
        <v>124</v>
      </c>
      <c r="B292" s="29" t="s">
        <v>124</v>
      </c>
      <c r="C292" s="29" t="s">
        <v>124</v>
      </c>
      <c r="D292" s="29" t="s">
        <v>437</v>
      </c>
      <c r="E292" s="29" t="s">
        <v>229</v>
      </c>
      <c r="F292" s="29" t="s">
        <v>438</v>
      </c>
      <c r="G292" s="30">
        <v>50530</v>
      </c>
      <c r="H292" s="30">
        <v>42873.68</v>
      </c>
      <c r="I292" s="10">
        <f t="shared" si="4"/>
        <v>0.84847971502077979</v>
      </c>
    </row>
    <row r="293" spans="1:9" ht="27" customHeight="1" x14ac:dyDescent="0.3">
      <c r="A293" s="29" t="s">
        <v>124</v>
      </c>
      <c r="B293" s="29" t="s">
        <v>124</v>
      </c>
      <c r="C293" s="29" t="s">
        <v>124</v>
      </c>
      <c r="D293" s="29" t="s">
        <v>439</v>
      </c>
      <c r="E293" s="29" t="s">
        <v>229</v>
      </c>
      <c r="F293" s="29" t="s">
        <v>440</v>
      </c>
      <c r="G293" s="30">
        <v>8560</v>
      </c>
      <c r="H293" s="30">
        <v>7258.51</v>
      </c>
      <c r="I293" s="10">
        <f t="shared" si="4"/>
        <v>0.84795677570093464</v>
      </c>
    </row>
    <row r="294" spans="1:9" ht="27" customHeight="1" x14ac:dyDescent="0.3">
      <c r="A294" s="29" t="s">
        <v>124</v>
      </c>
      <c r="B294" s="29" t="s">
        <v>124</v>
      </c>
      <c r="C294" s="29" t="s">
        <v>124</v>
      </c>
      <c r="D294" s="29" t="s">
        <v>441</v>
      </c>
      <c r="E294" s="29" t="s">
        <v>229</v>
      </c>
      <c r="F294" s="29" t="s">
        <v>442</v>
      </c>
      <c r="G294" s="30">
        <v>1180</v>
      </c>
      <c r="H294" s="30">
        <v>976.09</v>
      </c>
      <c r="I294" s="10">
        <f t="shared" si="4"/>
        <v>0.82719491525423727</v>
      </c>
    </row>
    <row r="295" spans="1:9" ht="27" customHeight="1" x14ac:dyDescent="0.3">
      <c r="A295" s="7"/>
      <c r="B295" s="7" t="s">
        <v>553</v>
      </c>
      <c r="C295" s="7"/>
      <c r="D295" s="7"/>
      <c r="E295" s="7"/>
      <c r="F295" s="7" t="s">
        <v>554</v>
      </c>
      <c r="G295" s="28">
        <v>382638</v>
      </c>
      <c r="H295" s="28">
        <v>196755.61</v>
      </c>
      <c r="I295" s="10">
        <f t="shared" si="4"/>
        <v>0.51420823336939869</v>
      </c>
    </row>
    <row r="296" spans="1:9" ht="27" customHeight="1" x14ac:dyDescent="0.3">
      <c r="A296" s="29"/>
      <c r="B296" s="29"/>
      <c r="C296" s="29" t="s">
        <v>435</v>
      </c>
      <c r="D296" s="29"/>
      <c r="E296" s="29"/>
      <c r="F296" s="29" t="s">
        <v>436</v>
      </c>
      <c r="G296" s="30">
        <v>382638</v>
      </c>
      <c r="H296" s="30">
        <v>196755.61</v>
      </c>
      <c r="I296" s="10">
        <f t="shared" si="4"/>
        <v>0.51420823336939869</v>
      </c>
    </row>
    <row r="297" spans="1:9" ht="27" customHeight="1" x14ac:dyDescent="0.3">
      <c r="A297" s="29" t="s">
        <v>124</v>
      </c>
      <c r="B297" s="29" t="s">
        <v>124</v>
      </c>
      <c r="C297" s="29" t="s">
        <v>124</v>
      </c>
      <c r="D297" s="29" t="s">
        <v>437</v>
      </c>
      <c r="E297" s="29" t="s">
        <v>229</v>
      </c>
      <c r="F297" s="29" t="s">
        <v>438</v>
      </c>
      <c r="G297" s="30">
        <v>321118</v>
      </c>
      <c r="H297" s="30">
        <v>165362.01999999999</v>
      </c>
      <c r="I297" s="10">
        <f t="shared" si="4"/>
        <v>0.51495718084940734</v>
      </c>
    </row>
    <row r="298" spans="1:9" ht="27" customHeight="1" x14ac:dyDescent="0.3">
      <c r="A298" s="29" t="s">
        <v>124</v>
      </c>
      <c r="B298" s="29" t="s">
        <v>124</v>
      </c>
      <c r="C298" s="29" t="s">
        <v>124</v>
      </c>
      <c r="D298" s="29" t="s">
        <v>439</v>
      </c>
      <c r="E298" s="29" t="s">
        <v>229</v>
      </c>
      <c r="F298" s="29" t="s">
        <v>440</v>
      </c>
      <c r="G298" s="30">
        <v>54485</v>
      </c>
      <c r="H298" s="30">
        <v>27976.79</v>
      </c>
      <c r="I298" s="10">
        <f t="shared" si="4"/>
        <v>0.51347692025328073</v>
      </c>
    </row>
    <row r="299" spans="1:9" ht="27" customHeight="1" x14ac:dyDescent="0.3">
      <c r="A299" s="29" t="s">
        <v>124</v>
      </c>
      <c r="B299" s="29" t="s">
        <v>124</v>
      </c>
      <c r="C299" s="29" t="s">
        <v>124</v>
      </c>
      <c r="D299" s="29" t="s">
        <v>441</v>
      </c>
      <c r="E299" s="29" t="s">
        <v>229</v>
      </c>
      <c r="F299" s="29" t="s">
        <v>442</v>
      </c>
      <c r="G299" s="30">
        <v>7035</v>
      </c>
      <c r="H299" s="30">
        <v>3416.8</v>
      </c>
      <c r="I299" s="10">
        <f t="shared" si="4"/>
        <v>0.48568585643212514</v>
      </c>
    </row>
    <row r="300" spans="1:9" ht="27" customHeight="1" x14ac:dyDescent="0.3">
      <c r="A300" s="3" t="s">
        <v>555</v>
      </c>
      <c r="B300" s="3"/>
      <c r="C300" s="3"/>
      <c r="D300" s="3"/>
      <c r="E300" s="3"/>
      <c r="F300" s="3" t="s">
        <v>556</v>
      </c>
      <c r="G300" s="27">
        <v>91000</v>
      </c>
      <c r="H300" s="27">
        <v>23792.52</v>
      </c>
      <c r="I300" s="5">
        <f t="shared" si="4"/>
        <v>0.26145626373626374</v>
      </c>
    </row>
    <row r="301" spans="1:9" ht="14.25" customHeight="1" x14ac:dyDescent="0.3">
      <c r="A301" s="7"/>
      <c r="B301" s="7" t="s">
        <v>557</v>
      </c>
      <c r="C301" s="7"/>
      <c r="D301" s="7"/>
      <c r="E301" s="7"/>
      <c r="F301" s="7" t="s">
        <v>558</v>
      </c>
      <c r="G301" s="28">
        <v>3000</v>
      </c>
      <c r="H301" s="28">
        <v>0</v>
      </c>
      <c r="I301" s="10">
        <f t="shared" si="4"/>
        <v>0</v>
      </c>
    </row>
    <row r="302" spans="1:9" ht="27" customHeight="1" x14ac:dyDescent="0.3">
      <c r="A302" s="29"/>
      <c r="B302" s="29"/>
      <c r="C302" s="29" t="s">
        <v>421</v>
      </c>
      <c r="D302" s="29"/>
      <c r="E302" s="29"/>
      <c r="F302" s="29" t="s">
        <v>422</v>
      </c>
      <c r="G302" s="30">
        <v>3000</v>
      </c>
      <c r="H302" s="30">
        <v>0</v>
      </c>
      <c r="I302" s="10">
        <f t="shared" si="4"/>
        <v>0</v>
      </c>
    </row>
    <row r="303" spans="1:9" ht="14.25" customHeight="1" x14ac:dyDescent="0.3">
      <c r="A303" s="29" t="s">
        <v>124</v>
      </c>
      <c r="B303" s="29" t="s">
        <v>124</v>
      </c>
      <c r="C303" s="29" t="s">
        <v>124</v>
      </c>
      <c r="D303" s="29" t="s">
        <v>431</v>
      </c>
      <c r="E303" s="29" t="s">
        <v>229</v>
      </c>
      <c r="F303" s="29" t="s">
        <v>432</v>
      </c>
      <c r="G303" s="30">
        <v>1000</v>
      </c>
      <c r="H303" s="30">
        <v>0</v>
      </c>
      <c r="I303" s="10">
        <f t="shared" si="4"/>
        <v>0</v>
      </c>
    </row>
    <row r="304" spans="1:9" ht="14.25" customHeight="1" x14ac:dyDescent="0.3">
      <c r="A304" s="29" t="s">
        <v>124</v>
      </c>
      <c r="B304" s="29" t="s">
        <v>124</v>
      </c>
      <c r="C304" s="29" t="s">
        <v>124</v>
      </c>
      <c r="D304" s="29" t="s">
        <v>470</v>
      </c>
      <c r="E304" s="29" t="s">
        <v>229</v>
      </c>
      <c r="F304" s="29" t="s">
        <v>471</v>
      </c>
      <c r="G304" s="30">
        <v>1000</v>
      </c>
      <c r="H304" s="30">
        <v>0</v>
      </c>
      <c r="I304" s="10">
        <f t="shared" si="4"/>
        <v>0</v>
      </c>
    </row>
    <row r="305" spans="1:9" ht="14.25" customHeight="1" x14ac:dyDescent="0.3">
      <c r="A305" s="29" t="s">
        <v>124</v>
      </c>
      <c r="B305" s="29" t="s">
        <v>124</v>
      </c>
      <c r="C305" s="29" t="s">
        <v>124</v>
      </c>
      <c r="D305" s="29" t="s">
        <v>425</v>
      </c>
      <c r="E305" s="29" t="s">
        <v>229</v>
      </c>
      <c r="F305" s="29" t="s">
        <v>426</v>
      </c>
      <c r="G305" s="30">
        <v>1000</v>
      </c>
      <c r="H305" s="30">
        <v>0</v>
      </c>
      <c r="I305" s="10">
        <f t="shared" si="4"/>
        <v>0</v>
      </c>
    </row>
    <row r="306" spans="1:9" ht="27" customHeight="1" x14ac:dyDescent="0.3">
      <c r="A306" s="7"/>
      <c r="B306" s="7" t="s">
        <v>559</v>
      </c>
      <c r="C306" s="7"/>
      <c r="D306" s="7"/>
      <c r="E306" s="7"/>
      <c r="F306" s="7" t="s">
        <v>560</v>
      </c>
      <c r="G306" s="28">
        <v>88000</v>
      </c>
      <c r="H306" s="28">
        <v>23792.52</v>
      </c>
      <c r="I306" s="10">
        <f t="shared" si="4"/>
        <v>0.27036954545454545</v>
      </c>
    </row>
    <row r="307" spans="1:9" ht="27" customHeight="1" x14ac:dyDescent="0.3">
      <c r="A307" s="29"/>
      <c r="B307" s="29"/>
      <c r="C307" s="29" t="s">
        <v>421</v>
      </c>
      <c r="D307" s="29"/>
      <c r="E307" s="29"/>
      <c r="F307" s="29" t="s">
        <v>422</v>
      </c>
      <c r="G307" s="30">
        <v>39420</v>
      </c>
      <c r="H307" s="30">
        <v>5649.28</v>
      </c>
      <c r="I307" s="10">
        <f t="shared" si="4"/>
        <v>0.14330999492643329</v>
      </c>
    </row>
    <row r="308" spans="1:9" ht="14.25" customHeight="1" x14ac:dyDescent="0.3">
      <c r="A308" s="29" t="s">
        <v>124</v>
      </c>
      <c r="B308" s="29" t="s">
        <v>124</v>
      </c>
      <c r="C308" s="29" t="s">
        <v>124</v>
      </c>
      <c r="D308" s="29" t="s">
        <v>431</v>
      </c>
      <c r="E308" s="29" t="s">
        <v>229</v>
      </c>
      <c r="F308" s="29" t="s">
        <v>432</v>
      </c>
      <c r="G308" s="30">
        <v>10000</v>
      </c>
      <c r="H308" s="30">
        <v>2378.46</v>
      </c>
      <c r="I308" s="10">
        <f t="shared" si="4"/>
        <v>0.237846</v>
      </c>
    </row>
    <row r="309" spans="1:9" ht="14.25" customHeight="1" x14ac:dyDescent="0.3">
      <c r="A309" s="29" t="s">
        <v>124</v>
      </c>
      <c r="B309" s="29" t="s">
        <v>124</v>
      </c>
      <c r="C309" s="29" t="s">
        <v>124</v>
      </c>
      <c r="D309" s="29" t="s">
        <v>470</v>
      </c>
      <c r="E309" s="29" t="s">
        <v>229</v>
      </c>
      <c r="F309" s="29" t="s">
        <v>471</v>
      </c>
      <c r="G309" s="30">
        <v>10000</v>
      </c>
      <c r="H309" s="30">
        <v>174.97</v>
      </c>
      <c r="I309" s="10">
        <f t="shared" si="4"/>
        <v>1.7496999999999999E-2</v>
      </c>
    </row>
    <row r="310" spans="1:9" ht="14.25" customHeight="1" x14ac:dyDescent="0.3">
      <c r="A310" s="29" t="s">
        <v>124</v>
      </c>
      <c r="B310" s="29" t="s">
        <v>124</v>
      </c>
      <c r="C310" s="29" t="s">
        <v>124</v>
      </c>
      <c r="D310" s="29" t="s">
        <v>423</v>
      </c>
      <c r="E310" s="29" t="s">
        <v>229</v>
      </c>
      <c r="F310" s="29" t="s">
        <v>424</v>
      </c>
      <c r="G310" s="30">
        <v>2000</v>
      </c>
      <c r="H310" s="30">
        <v>779.85</v>
      </c>
      <c r="I310" s="10">
        <f t="shared" si="4"/>
        <v>0.38992500000000002</v>
      </c>
    </row>
    <row r="311" spans="1:9" ht="27" customHeight="1" x14ac:dyDescent="0.3">
      <c r="A311" s="29" t="s">
        <v>124</v>
      </c>
      <c r="B311" s="29" t="s">
        <v>124</v>
      </c>
      <c r="C311" s="29" t="s">
        <v>124</v>
      </c>
      <c r="D311" s="29" t="s">
        <v>425</v>
      </c>
      <c r="E311" s="29" t="s">
        <v>229</v>
      </c>
      <c r="F311" s="29" t="s">
        <v>426</v>
      </c>
      <c r="G311" s="30">
        <v>15000</v>
      </c>
      <c r="H311" s="30">
        <v>2072</v>
      </c>
      <c r="I311" s="10">
        <f t="shared" si="4"/>
        <v>0.13813333333333333</v>
      </c>
    </row>
    <row r="312" spans="1:9" ht="14.25" customHeight="1" x14ac:dyDescent="0.3">
      <c r="A312" s="29" t="s">
        <v>124</v>
      </c>
      <c r="B312" s="29" t="s">
        <v>124</v>
      </c>
      <c r="C312" s="29" t="s">
        <v>124</v>
      </c>
      <c r="D312" s="29" t="s">
        <v>480</v>
      </c>
      <c r="E312" s="29" t="s">
        <v>229</v>
      </c>
      <c r="F312" s="29" t="s">
        <v>481</v>
      </c>
      <c r="G312" s="30">
        <v>500</v>
      </c>
      <c r="H312" s="30">
        <v>0</v>
      </c>
      <c r="I312" s="10">
        <f t="shared" si="4"/>
        <v>0</v>
      </c>
    </row>
    <row r="313" spans="1:9" ht="27" customHeight="1" x14ac:dyDescent="0.3">
      <c r="A313" s="29" t="s">
        <v>124</v>
      </c>
      <c r="B313" s="29" t="s">
        <v>124</v>
      </c>
      <c r="C313" s="29" t="s">
        <v>124</v>
      </c>
      <c r="D313" s="29" t="s">
        <v>433</v>
      </c>
      <c r="E313" s="29" t="s">
        <v>229</v>
      </c>
      <c r="F313" s="29" t="s">
        <v>434</v>
      </c>
      <c r="G313" s="30">
        <v>420</v>
      </c>
      <c r="H313" s="30">
        <v>244</v>
      </c>
      <c r="I313" s="10">
        <f t="shared" si="4"/>
        <v>0.580952380952381</v>
      </c>
    </row>
    <row r="314" spans="1:9" ht="14.25" customHeight="1" x14ac:dyDescent="0.3">
      <c r="A314" s="29" t="s">
        <v>124</v>
      </c>
      <c r="B314" s="29" t="s">
        <v>124</v>
      </c>
      <c r="C314" s="29" t="s">
        <v>124</v>
      </c>
      <c r="D314" s="29" t="s">
        <v>490</v>
      </c>
      <c r="E314" s="29" t="s">
        <v>229</v>
      </c>
      <c r="F314" s="29" t="s">
        <v>491</v>
      </c>
      <c r="G314" s="30">
        <v>1500</v>
      </c>
      <c r="H314" s="30">
        <v>0</v>
      </c>
      <c r="I314" s="10">
        <f t="shared" si="4"/>
        <v>0</v>
      </c>
    </row>
    <row r="315" spans="1:9" ht="14.25" customHeight="1" x14ac:dyDescent="0.3">
      <c r="A315" s="29"/>
      <c r="B315" s="29"/>
      <c r="C315" s="29" t="s">
        <v>509</v>
      </c>
      <c r="D315" s="29"/>
      <c r="E315" s="29"/>
      <c r="F315" s="29" t="s">
        <v>510</v>
      </c>
      <c r="G315" s="30">
        <v>2500</v>
      </c>
      <c r="H315" s="30">
        <v>2376</v>
      </c>
      <c r="I315" s="10">
        <f t="shared" si="4"/>
        <v>0.95040000000000002</v>
      </c>
    </row>
    <row r="316" spans="1:9" ht="27" customHeight="1" x14ac:dyDescent="0.3">
      <c r="A316" s="29" t="s">
        <v>124</v>
      </c>
      <c r="B316" s="29" t="s">
        <v>124</v>
      </c>
      <c r="C316" s="29" t="s">
        <v>124</v>
      </c>
      <c r="D316" s="29" t="s">
        <v>561</v>
      </c>
      <c r="E316" s="29" t="s">
        <v>229</v>
      </c>
      <c r="F316" s="29" t="s">
        <v>562</v>
      </c>
      <c r="G316" s="30">
        <v>2500</v>
      </c>
      <c r="H316" s="30">
        <v>2376</v>
      </c>
      <c r="I316" s="10">
        <f t="shared" si="4"/>
        <v>0.95040000000000002</v>
      </c>
    </row>
    <row r="317" spans="1:9" ht="27" customHeight="1" x14ac:dyDescent="0.3">
      <c r="A317" s="29"/>
      <c r="B317" s="29"/>
      <c r="C317" s="29" t="s">
        <v>435</v>
      </c>
      <c r="D317" s="29"/>
      <c r="E317" s="29"/>
      <c r="F317" s="29" t="s">
        <v>436</v>
      </c>
      <c r="G317" s="30">
        <v>46080</v>
      </c>
      <c r="H317" s="30">
        <v>15767.24</v>
      </c>
      <c r="I317" s="10">
        <f t="shared" si="4"/>
        <v>0.34217100694444447</v>
      </c>
    </row>
    <row r="318" spans="1:9" ht="27" customHeight="1" x14ac:dyDescent="0.3">
      <c r="A318" s="29" t="s">
        <v>124</v>
      </c>
      <c r="B318" s="29" t="s">
        <v>124</v>
      </c>
      <c r="C318" s="29" t="s">
        <v>124</v>
      </c>
      <c r="D318" s="29" t="s">
        <v>439</v>
      </c>
      <c r="E318" s="29" t="s">
        <v>229</v>
      </c>
      <c r="F318" s="29" t="s">
        <v>440</v>
      </c>
      <c r="G318" s="30">
        <v>2900</v>
      </c>
      <c r="H318" s="30">
        <v>396.04</v>
      </c>
      <c r="I318" s="10">
        <f t="shared" si="4"/>
        <v>0.13656551724137933</v>
      </c>
    </row>
    <row r="319" spans="1:9" ht="27" customHeight="1" x14ac:dyDescent="0.3">
      <c r="A319" s="29" t="s">
        <v>124</v>
      </c>
      <c r="B319" s="29" t="s">
        <v>124</v>
      </c>
      <c r="C319" s="29" t="s">
        <v>124</v>
      </c>
      <c r="D319" s="29" t="s">
        <v>441</v>
      </c>
      <c r="E319" s="29" t="s">
        <v>229</v>
      </c>
      <c r="F319" s="29" t="s">
        <v>442</v>
      </c>
      <c r="G319" s="30">
        <v>200</v>
      </c>
      <c r="H319" s="30">
        <v>0</v>
      </c>
      <c r="I319" s="10">
        <f t="shared" si="4"/>
        <v>0</v>
      </c>
    </row>
    <row r="320" spans="1:9" ht="27" customHeight="1" x14ac:dyDescent="0.3">
      <c r="A320" s="29" t="s">
        <v>124</v>
      </c>
      <c r="B320" s="29" t="s">
        <v>124</v>
      </c>
      <c r="C320" s="29" t="s">
        <v>124</v>
      </c>
      <c r="D320" s="29" t="s">
        <v>462</v>
      </c>
      <c r="E320" s="29" t="s">
        <v>229</v>
      </c>
      <c r="F320" s="29" t="s">
        <v>463</v>
      </c>
      <c r="G320" s="30">
        <v>42980</v>
      </c>
      <c r="H320" s="30">
        <v>15371.2</v>
      </c>
      <c r="I320" s="10">
        <f t="shared" si="4"/>
        <v>0.35763610981852023</v>
      </c>
    </row>
    <row r="321" spans="1:9" ht="27" customHeight="1" x14ac:dyDescent="0.3">
      <c r="A321" s="3" t="s">
        <v>363</v>
      </c>
      <c r="B321" s="3"/>
      <c r="C321" s="3"/>
      <c r="D321" s="3"/>
      <c r="E321" s="3"/>
      <c r="F321" s="3" t="s">
        <v>364</v>
      </c>
      <c r="G321" s="27">
        <v>1930791.72</v>
      </c>
      <c r="H321" s="27">
        <v>850048.26</v>
      </c>
      <c r="I321" s="5">
        <f t="shared" si="4"/>
        <v>0.44025891099222242</v>
      </c>
    </row>
    <row r="322" spans="1:9" ht="27" customHeight="1" x14ac:dyDescent="0.3">
      <c r="A322" s="7"/>
      <c r="B322" s="7" t="s">
        <v>563</v>
      </c>
      <c r="C322" s="7"/>
      <c r="D322" s="7"/>
      <c r="E322" s="7"/>
      <c r="F322" s="7" t="s">
        <v>564</v>
      </c>
      <c r="G322" s="28">
        <v>3500</v>
      </c>
      <c r="H322" s="28">
        <v>400</v>
      </c>
      <c r="I322" s="10">
        <f t="shared" ref="I322:I385" si="5">IF($G322=0,0,$H322/$G322)</f>
        <v>0.11428571428571428</v>
      </c>
    </row>
    <row r="323" spans="1:9" ht="27" customHeight="1" x14ac:dyDescent="0.3">
      <c r="A323" s="29"/>
      <c r="B323" s="29"/>
      <c r="C323" s="29" t="s">
        <v>421</v>
      </c>
      <c r="D323" s="29"/>
      <c r="E323" s="29"/>
      <c r="F323" s="29" t="s">
        <v>422</v>
      </c>
      <c r="G323" s="30">
        <v>3300</v>
      </c>
      <c r="H323" s="30">
        <v>400</v>
      </c>
      <c r="I323" s="10">
        <f t="shared" si="5"/>
        <v>0.12121212121212122</v>
      </c>
    </row>
    <row r="324" spans="1:9" ht="27" customHeight="1" x14ac:dyDescent="0.3">
      <c r="A324" s="29" t="s">
        <v>124</v>
      </c>
      <c r="B324" s="29" t="s">
        <v>124</v>
      </c>
      <c r="C324" s="29" t="s">
        <v>124</v>
      </c>
      <c r="D324" s="29" t="s">
        <v>425</v>
      </c>
      <c r="E324" s="29" t="s">
        <v>229</v>
      </c>
      <c r="F324" s="29" t="s">
        <v>426</v>
      </c>
      <c r="G324" s="30">
        <v>2800</v>
      </c>
      <c r="H324" s="30">
        <v>400</v>
      </c>
      <c r="I324" s="10">
        <f t="shared" si="5"/>
        <v>0.14285714285714285</v>
      </c>
    </row>
    <row r="325" spans="1:9" ht="14.25" customHeight="1" x14ac:dyDescent="0.3">
      <c r="A325" s="29" t="s">
        <v>124</v>
      </c>
      <c r="B325" s="29" t="s">
        <v>124</v>
      </c>
      <c r="C325" s="29" t="s">
        <v>124</v>
      </c>
      <c r="D325" s="29" t="s">
        <v>490</v>
      </c>
      <c r="E325" s="29" t="s">
        <v>229</v>
      </c>
      <c r="F325" s="29" t="s">
        <v>491</v>
      </c>
      <c r="G325" s="30">
        <v>500</v>
      </c>
      <c r="H325" s="30">
        <v>0</v>
      </c>
      <c r="I325" s="10">
        <f t="shared" si="5"/>
        <v>0</v>
      </c>
    </row>
    <row r="326" spans="1:9" ht="14.25" customHeight="1" x14ac:dyDescent="0.3">
      <c r="A326" s="29"/>
      <c r="B326" s="29"/>
      <c r="C326" s="29" t="s">
        <v>435</v>
      </c>
      <c r="D326" s="29"/>
      <c r="E326" s="29"/>
      <c r="F326" s="29" t="s">
        <v>436</v>
      </c>
      <c r="G326" s="30">
        <v>200</v>
      </c>
      <c r="H326" s="30">
        <v>0</v>
      </c>
      <c r="I326" s="10">
        <f t="shared" si="5"/>
        <v>0</v>
      </c>
    </row>
    <row r="327" spans="1:9" ht="14.25" customHeight="1" x14ac:dyDescent="0.3">
      <c r="A327" s="29" t="s">
        <v>124</v>
      </c>
      <c r="B327" s="29" t="s">
        <v>124</v>
      </c>
      <c r="C327" s="29" t="s">
        <v>124</v>
      </c>
      <c r="D327" s="29" t="s">
        <v>462</v>
      </c>
      <c r="E327" s="29" t="s">
        <v>229</v>
      </c>
      <c r="F327" s="29" t="s">
        <v>463</v>
      </c>
      <c r="G327" s="30">
        <v>200</v>
      </c>
      <c r="H327" s="30">
        <v>0</v>
      </c>
      <c r="I327" s="10">
        <f t="shared" si="5"/>
        <v>0</v>
      </c>
    </row>
    <row r="328" spans="1:9" ht="39.9" customHeight="1" x14ac:dyDescent="0.3">
      <c r="A328" s="7"/>
      <c r="B328" s="7" t="s">
        <v>365</v>
      </c>
      <c r="C328" s="7"/>
      <c r="D328" s="7"/>
      <c r="E328" s="7"/>
      <c r="F328" s="7" t="s">
        <v>366</v>
      </c>
      <c r="G328" s="28">
        <v>30437</v>
      </c>
      <c r="H328" s="28">
        <v>12922.12</v>
      </c>
      <c r="I328" s="10">
        <f t="shared" si="5"/>
        <v>0.42455301113776001</v>
      </c>
    </row>
    <row r="329" spans="1:9" ht="27" customHeight="1" x14ac:dyDescent="0.3">
      <c r="A329" s="29"/>
      <c r="B329" s="29"/>
      <c r="C329" s="29" t="s">
        <v>421</v>
      </c>
      <c r="D329" s="29"/>
      <c r="E329" s="29"/>
      <c r="F329" s="29" t="s">
        <v>422</v>
      </c>
      <c r="G329" s="30">
        <v>30437</v>
      </c>
      <c r="H329" s="30">
        <v>12922.12</v>
      </c>
      <c r="I329" s="10">
        <f t="shared" si="5"/>
        <v>0.42455301113776001</v>
      </c>
    </row>
    <row r="330" spans="1:9" ht="27" customHeight="1" x14ac:dyDescent="0.3">
      <c r="A330" s="29" t="s">
        <v>124</v>
      </c>
      <c r="B330" s="29" t="s">
        <v>124</v>
      </c>
      <c r="C330" s="29" t="s">
        <v>124</v>
      </c>
      <c r="D330" s="29" t="s">
        <v>565</v>
      </c>
      <c r="E330" s="29" t="s">
        <v>229</v>
      </c>
      <c r="F330" s="29" t="s">
        <v>566</v>
      </c>
      <c r="G330" s="30">
        <v>30437</v>
      </c>
      <c r="H330" s="30">
        <v>12922.12</v>
      </c>
      <c r="I330" s="10">
        <f t="shared" si="5"/>
        <v>0.42455301113776001</v>
      </c>
    </row>
    <row r="331" spans="1:9" ht="27" customHeight="1" x14ac:dyDescent="0.3">
      <c r="A331" s="7"/>
      <c r="B331" s="7" t="s">
        <v>367</v>
      </c>
      <c r="C331" s="7"/>
      <c r="D331" s="7"/>
      <c r="E331" s="7"/>
      <c r="F331" s="7" t="s">
        <v>368</v>
      </c>
      <c r="G331" s="28">
        <v>224000</v>
      </c>
      <c r="H331" s="28">
        <v>58937.18</v>
      </c>
      <c r="I331" s="10">
        <f t="shared" si="5"/>
        <v>0.2631124107142857</v>
      </c>
    </row>
    <row r="332" spans="1:9" ht="27" customHeight="1" x14ac:dyDescent="0.3">
      <c r="A332" s="29"/>
      <c r="B332" s="29"/>
      <c r="C332" s="29" t="s">
        <v>474</v>
      </c>
      <c r="D332" s="29"/>
      <c r="E332" s="29"/>
      <c r="F332" s="29" t="s">
        <v>475</v>
      </c>
      <c r="G332" s="30">
        <v>224000</v>
      </c>
      <c r="H332" s="30">
        <v>58937.18</v>
      </c>
      <c r="I332" s="10">
        <f t="shared" si="5"/>
        <v>0.2631124107142857</v>
      </c>
    </row>
    <row r="333" spans="1:9" ht="27" customHeight="1" x14ac:dyDescent="0.3">
      <c r="A333" s="29" t="s">
        <v>124</v>
      </c>
      <c r="B333" s="29" t="s">
        <v>124</v>
      </c>
      <c r="C333" s="29" t="s">
        <v>124</v>
      </c>
      <c r="D333" s="29" t="s">
        <v>567</v>
      </c>
      <c r="E333" s="29" t="s">
        <v>229</v>
      </c>
      <c r="F333" s="29" t="s">
        <v>568</v>
      </c>
      <c r="G333" s="30">
        <v>224000</v>
      </c>
      <c r="H333" s="30">
        <v>58937.18</v>
      </c>
      <c r="I333" s="10">
        <f t="shared" si="5"/>
        <v>0.2631124107142857</v>
      </c>
    </row>
    <row r="334" spans="1:9" ht="27" customHeight="1" x14ac:dyDescent="0.3">
      <c r="A334" s="7"/>
      <c r="B334" s="7" t="s">
        <v>369</v>
      </c>
      <c r="C334" s="7"/>
      <c r="D334" s="7"/>
      <c r="E334" s="7"/>
      <c r="F334" s="7" t="s">
        <v>370</v>
      </c>
      <c r="G334" s="28">
        <v>86204.72</v>
      </c>
      <c r="H334" s="28">
        <v>44325.42</v>
      </c>
      <c r="I334" s="10">
        <f t="shared" si="5"/>
        <v>0.51418785421494317</v>
      </c>
    </row>
    <row r="335" spans="1:9" ht="27" customHeight="1" x14ac:dyDescent="0.3">
      <c r="A335" s="29"/>
      <c r="B335" s="29"/>
      <c r="C335" s="29" t="s">
        <v>421</v>
      </c>
      <c r="D335" s="29"/>
      <c r="E335" s="29"/>
      <c r="F335" s="29" t="s">
        <v>422</v>
      </c>
      <c r="G335" s="30">
        <v>24.09</v>
      </c>
      <c r="H335" s="30">
        <v>12.47</v>
      </c>
      <c r="I335" s="10">
        <f t="shared" si="5"/>
        <v>0.51764217517642175</v>
      </c>
    </row>
    <row r="336" spans="1:9" ht="27" customHeight="1" x14ac:dyDescent="0.3">
      <c r="A336" s="29" t="s">
        <v>124</v>
      </c>
      <c r="B336" s="29" t="s">
        <v>124</v>
      </c>
      <c r="C336" s="29" t="s">
        <v>124</v>
      </c>
      <c r="D336" s="29" t="s">
        <v>431</v>
      </c>
      <c r="E336" s="29" t="s">
        <v>229</v>
      </c>
      <c r="F336" s="29" t="s">
        <v>432</v>
      </c>
      <c r="G336" s="30">
        <v>24.09</v>
      </c>
      <c r="H336" s="30">
        <v>12.47</v>
      </c>
      <c r="I336" s="10">
        <f t="shared" si="5"/>
        <v>0.51764217517642175</v>
      </c>
    </row>
    <row r="337" spans="1:9" ht="27" customHeight="1" x14ac:dyDescent="0.3">
      <c r="A337" s="29"/>
      <c r="B337" s="29"/>
      <c r="C337" s="29" t="s">
        <v>474</v>
      </c>
      <c r="D337" s="29"/>
      <c r="E337" s="29"/>
      <c r="F337" s="29" t="s">
        <v>475</v>
      </c>
      <c r="G337" s="30">
        <v>86180.63</v>
      </c>
      <c r="H337" s="30">
        <v>44312.95</v>
      </c>
      <c r="I337" s="10">
        <f t="shared" si="5"/>
        <v>0.51418688863147088</v>
      </c>
    </row>
    <row r="338" spans="1:9" ht="27" customHeight="1" x14ac:dyDescent="0.3">
      <c r="A338" s="29" t="s">
        <v>124</v>
      </c>
      <c r="B338" s="29" t="s">
        <v>124</v>
      </c>
      <c r="C338" s="29" t="s">
        <v>124</v>
      </c>
      <c r="D338" s="29" t="s">
        <v>567</v>
      </c>
      <c r="E338" s="29" t="s">
        <v>229</v>
      </c>
      <c r="F338" s="29" t="s">
        <v>568</v>
      </c>
      <c r="G338" s="30">
        <v>86180.63</v>
      </c>
      <c r="H338" s="30">
        <v>44312.95</v>
      </c>
      <c r="I338" s="10">
        <f t="shared" si="5"/>
        <v>0.51418688863147088</v>
      </c>
    </row>
    <row r="339" spans="1:9" ht="27" customHeight="1" x14ac:dyDescent="0.3">
      <c r="A339" s="7"/>
      <c r="B339" s="7" t="s">
        <v>371</v>
      </c>
      <c r="C339" s="7"/>
      <c r="D339" s="7"/>
      <c r="E339" s="7"/>
      <c r="F339" s="7" t="s">
        <v>372</v>
      </c>
      <c r="G339" s="28">
        <v>257000</v>
      </c>
      <c r="H339" s="28">
        <v>150375.97</v>
      </c>
      <c r="I339" s="10">
        <f t="shared" si="5"/>
        <v>0.58512050583657593</v>
      </c>
    </row>
    <row r="340" spans="1:9" ht="27" customHeight="1" x14ac:dyDescent="0.3">
      <c r="A340" s="29"/>
      <c r="B340" s="29"/>
      <c r="C340" s="29" t="s">
        <v>474</v>
      </c>
      <c r="D340" s="29"/>
      <c r="E340" s="29"/>
      <c r="F340" s="29" t="s">
        <v>475</v>
      </c>
      <c r="G340" s="30">
        <v>257000</v>
      </c>
      <c r="H340" s="30">
        <v>150375.97</v>
      </c>
      <c r="I340" s="10">
        <f t="shared" si="5"/>
        <v>0.58512050583657593</v>
      </c>
    </row>
    <row r="341" spans="1:9" ht="27" customHeight="1" x14ac:dyDescent="0.3">
      <c r="A341" s="29" t="s">
        <v>124</v>
      </c>
      <c r="B341" s="29" t="s">
        <v>124</v>
      </c>
      <c r="C341" s="29" t="s">
        <v>124</v>
      </c>
      <c r="D341" s="29" t="s">
        <v>567</v>
      </c>
      <c r="E341" s="29" t="s">
        <v>229</v>
      </c>
      <c r="F341" s="29" t="s">
        <v>568</v>
      </c>
      <c r="G341" s="30">
        <v>257000</v>
      </c>
      <c r="H341" s="30">
        <v>150375.97</v>
      </c>
      <c r="I341" s="10">
        <f t="shared" si="5"/>
        <v>0.58512050583657593</v>
      </c>
    </row>
    <row r="342" spans="1:9" ht="27" customHeight="1" x14ac:dyDescent="0.3">
      <c r="A342" s="7"/>
      <c r="B342" s="7" t="s">
        <v>373</v>
      </c>
      <c r="C342" s="7"/>
      <c r="D342" s="7"/>
      <c r="E342" s="7"/>
      <c r="F342" s="7" t="s">
        <v>374</v>
      </c>
      <c r="G342" s="28">
        <v>994332.38</v>
      </c>
      <c r="H342" s="28">
        <v>462879.69</v>
      </c>
      <c r="I342" s="10">
        <f t="shared" si="5"/>
        <v>0.46551806952117963</v>
      </c>
    </row>
    <row r="343" spans="1:9" ht="27" customHeight="1" x14ac:dyDescent="0.3">
      <c r="A343" s="29"/>
      <c r="B343" s="29"/>
      <c r="C343" s="29" t="s">
        <v>421</v>
      </c>
      <c r="D343" s="29"/>
      <c r="E343" s="29"/>
      <c r="F343" s="29" t="s">
        <v>422</v>
      </c>
      <c r="G343" s="30">
        <v>471660</v>
      </c>
      <c r="H343" s="30">
        <v>257642.09</v>
      </c>
      <c r="I343" s="10">
        <f t="shared" si="5"/>
        <v>0.54624536742568797</v>
      </c>
    </row>
    <row r="344" spans="1:9" ht="14.25" customHeight="1" x14ac:dyDescent="0.3">
      <c r="A344" s="29" t="s">
        <v>124</v>
      </c>
      <c r="B344" s="29" t="s">
        <v>124</v>
      </c>
      <c r="C344" s="29" t="s">
        <v>124</v>
      </c>
      <c r="D344" s="29" t="s">
        <v>431</v>
      </c>
      <c r="E344" s="29" t="s">
        <v>229</v>
      </c>
      <c r="F344" s="29" t="s">
        <v>432</v>
      </c>
      <c r="G344" s="30">
        <v>14000</v>
      </c>
      <c r="H344" s="30">
        <v>4481.54</v>
      </c>
      <c r="I344" s="10">
        <f t="shared" si="5"/>
        <v>0.32011000000000001</v>
      </c>
    </row>
    <row r="345" spans="1:9" ht="27" customHeight="1" x14ac:dyDescent="0.3">
      <c r="A345" s="29" t="s">
        <v>124</v>
      </c>
      <c r="B345" s="29" t="s">
        <v>124</v>
      </c>
      <c r="C345" s="29" t="s">
        <v>124</v>
      </c>
      <c r="D345" s="29" t="s">
        <v>423</v>
      </c>
      <c r="E345" s="29" t="s">
        <v>229</v>
      </c>
      <c r="F345" s="29" t="s">
        <v>424</v>
      </c>
      <c r="G345" s="30">
        <v>2100</v>
      </c>
      <c r="H345" s="30">
        <v>437.32</v>
      </c>
      <c r="I345" s="10">
        <f t="shared" si="5"/>
        <v>0.20824761904761904</v>
      </c>
    </row>
    <row r="346" spans="1:9" ht="27" customHeight="1" x14ac:dyDescent="0.3">
      <c r="A346" s="29" t="s">
        <v>124</v>
      </c>
      <c r="B346" s="29" t="s">
        <v>124</v>
      </c>
      <c r="C346" s="29" t="s">
        <v>124</v>
      </c>
      <c r="D346" s="29" t="s">
        <v>478</v>
      </c>
      <c r="E346" s="29" t="s">
        <v>229</v>
      </c>
      <c r="F346" s="29" t="s">
        <v>479</v>
      </c>
      <c r="G346" s="30">
        <v>600</v>
      </c>
      <c r="H346" s="30">
        <v>50</v>
      </c>
      <c r="I346" s="10">
        <f t="shared" si="5"/>
        <v>8.3333333333333329E-2</v>
      </c>
    </row>
    <row r="347" spans="1:9" ht="27" customHeight="1" x14ac:dyDescent="0.3">
      <c r="A347" s="29" t="s">
        <v>124</v>
      </c>
      <c r="B347" s="29" t="s">
        <v>124</v>
      </c>
      <c r="C347" s="29" t="s">
        <v>124</v>
      </c>
      <c r="D347" s="29" t="s">
        <v>425</v>
      </c>
      <c r="E347" s="29" t="s">
        <v>229</v>
      </c>
      <c r="F347" s="29" t="s">
        <v>426</v>
      </c>
      <c r="G347" s="30">
        <v>34000</v>
      </c>
      <c r="H347" s="30">
        <v>25548.71</v>
      </c>
      <c r="I347" s="10">
        <f t="shared" si="5"/>
        <v>0.75143264705882351</v>
      </c>
    </row>
    <row r="348" spans="1:9" ht="27" customHeight="1" x14ac:dyDescent="0.3">
      <c r="A348" s="29" t="s">
        <v>124</v>
      </c>
      <c r="B348" s="29" t="s">
        <v>124</v>
      </c>
      <c r="C348" s="29" t="s">
        <v>124</v>
      </c>
      <c r="D348" s="29" t="s">
        <v>543</v>
      </c>
      <c r="E348" s="29" t="s">
        <v>229</v>
      </c>
      <c r="F348" s="29" t="s">
        <v>544</v>
      </c>
      <c r="G348" s="30">
        <v>395000</v>
      </c>
      <c r="H348" s="30">
        <v>210691.82</v>
      </c>
      <c r="I348" s="10">
        <f t="shared" si="5"/>
        <v>0.53339701265822792</v>
      </c>
    </row>
    <row r="349" spans="1:9" ht="14.25" customHeight="1" x14ac:dyDescent="0.3">
      <c r="A349" s="29" t="s">
        <v>124</v>
      </c>
      <c r="B349" s="29" t="s">
        <v>124</v>
      </c>
      <c r="C349" s="29" t="s">
        <v>124</v>
      </c>
      <c r="D349" s="29" t="s">
        <v>472</v>
      </c>
      <c r="E349" s="29" t="s">
        <v>229</v>
      </c>
      <c r="F349" s="29" t="s">
        <v>473</v>
      </c>
      <c r="G349" s="30">
        <v>2500</v>
      </c>
      <c r="H349" s="30">
        <v>1283.76</v>
      </c>
      <c r="I349" s="10">
        <f t="shared" si="5"/>
        <v>0.51350399999999996</v>
      </c>
    </row>
    <row r="350" spans="1:9" ht="27" customHeight="1" x14ac:dyDescent="0.3">
      <c r="A350" s="29" t="s">
        <v>124</v>
      </c>
      <c r="B350" s="29" t="s">
        <v>124</v>
      </c>
      <c r="C350" s="29" t="s">
        <v>124</v>
      </c>
      <c r="D350" s="29" t="s">
        <v>480</v>
      </c>
      <c r="E350" s="29" t="s">
        <v>229</v>
      </c>
      <c r="F350" s="29" t="s">
        <v>481</v>
      </c>
      <c r="G350" s="30">
        <v>4500</v>
      </c>
      <c r="H350" s="30">
        <v>1547.86</v>
      </c>
      <c r="I350" s="10">
        <f t="shared" si="5"/>
        <v>0.34396888888888888</v>
      </c>
    </row>
    <row r="351" spans="1:9" ht="14.25" customHeight="1" x14ac:dyDescent="0.3">
      <c r="A351" s="29" t="s">
        <v>124</v>
      </c>
      <c r="B351" s="29" t="s">
        <v>124</v>
      </c>
      <c r="C351" s="29" t="s">
        <v>124</v>
      </c>
      <c r="D351" s="29" t="s">
        <v>433</v>
      </c>
      <c r="E351" s="29" t="s">
        <v>229</v>
      </c>
      <c r="F351" s="29" t="s">
        <v>434</v>
      </c>
      <c r="G351" s="30">
        <v>400</v>
      </c>
      <c r="H351" s="30">
        <v>217</v>
      </c>
      <c r="I351" s="10">
        <f t="shared" si="5"/>
        <v>0.54249999999999998</v>
      </c>
    </row>
    <row r="352" spans="1:9" ht="27" customHeight="1" x14ac:dyDescent="0.3">
      <c r="A352" s="29" t="s">
        <v>124</v>
      </c>
      <c r="B352" s="29" t="s">
        <v>124</v>
      </c>
      <c r="C352" s="29" t="s">
        <v>124</v>
      </c>
      <c r="D352" s="29" t="s">
        <v>484</v>
      </c>
      <c r="E352" s="29" t="s">
        <v>229</v>
      </c>
      <c r="F352" s="29" t="s">
        <v>485</v>
      </c>
      <c r="G352" s="30">
        <v>14000</v>
      </c>
      <c r="H352" s="30">
        <v>12453.19</v>
      </c>
      <c r="I352" s="10">
        <f t="shared" si="5"/>
        <v>0.88951357142857146</v>
      </c>
    </row>
    <row r="353" spans="1:9" ht="27" customHeight="1" x14ac:dyDescent="0.3">
      <c r="A353" s="29" t="s">
        <v>124</v>
      </c>
      <c r="B353" s="29" t="s">
        <v>124</v>
      </c>
      <c r="C353" s="29" t="s">
        <v>124</v>
      </c>
      <c r="D353" s="29" t="s">
        <v>445</v>
      </c>
      <c r="E353" s="29" t="s">
        <v>229</v>
      </c>
      <c r="F353" s="29" t="s">
        <v>446</v>
      </c>
      <c r="G353" s="30">
        <v>560</v>
      </c>
      <c r="H353" s="30">
        <v>306.26</v>
      </c>
      <c r="I353" s="10">
        <f t="shared" si="5"/>
        <v>0.54689285714285718</v>
      </c>
    </row>
    <row r="354" spans="1:9" ht="14.25" customHeight="1" x14ac:dyDescent="0.3">
      <c r="A354" s="29" t="s">
        <v>124</v>
      </c>
      <c r="B354" s="29" t="s">
        <v>124</v>
      </c>
      <c r="C354" s="29" t="s">
        <v>124</v>
      </c>
      <c r="D354" s="29" t="s">
        <v>490</v>
      </c>
      <c r="E354" s="29" t="s">
        <v>229</v>
      </c>
      <c r="F354" s="29" t="s">
        <v>491</v>
      </c>
      <c r="G354" s="30">
        <v>4000</v>
      </c>
      <c r="H354" s="30">
        <v>624.63</v>
      </c>
      <c r="I354" s="10">
        <f t="shared" si="5"/>
        <v>0.1561575</v>
      </c>
    </row>
    <row r="355" spans="1:9" ht="14.25" customHeight="1" x14ac:dyDescent="0.3">
      <c r="A355" s="29"/>
      <c r="B355" s="29"/>
      <c r="C355" s="29" t="s">
        <v>474</v>
      </c>
      <c r="D355" s="29"/>
      <c r="E355" s="29"/>
      <c r="F355" s="29" t="s">
        <v>475</v>
      </c>
      <c r="G355" s="30">
        <v>5000</v>
      </c>
      <c r="H355" s="30">
        <v>300</v>
      </c>
      <c r="I355" s="10">
        <f t="shared" si="5"/>
        <v>0.06</v>
      </c>
    </row>
    <row r="356" spans="1:9" ht="14.25" customHeight="1" x14ac:dyDescent="0.3">
      <c r="A356" s="29" t="s">
        <v>124</v>
      </c>
      <c r="B356" s="29" t="s">
        <v>124</v>
      </c>
      <c r="C356" s="29" t="s">
        <v>124</v>
      </c>
      <c r="D356" s="29" t="s">
        <v>494</v>
      </c>
      <c r="E356" s="29" t="s">
        <v>229</v>
      </c>
      <c r="F356" s="29" t="s">
        <v>495</v>
      </c>
      <c r="G356" s="30">
        <v>5000</v>
      </c>
      <c r="H356" s="30">
        <v>300</v>
      </c>
      <c r="I356" s="10">
        <f t="shared" si="5"/>
        <v>0.06</v>
      </c>
    </row>
    <row r="357" spans="1:9" ht="27" customHeight="1" x14ac:dyDescent="0.3">
      <c r="A357" s="29"/>
      <c r="B357" s="29"/>
      <c r="C357" s="29" t="s">
        <v>435</v>
      </c>
      <c r="D357" s="29"/>
      <c r="E357" s="29"/>
      <c r="F357" s="29" t="s">
        <v>436</v>
      </c>
      <c r="G357" s="30">
        <v>517672.38</v>
      </c>
      <c r="H357" s="30">
        <v>204937.60000000001</v>
      </c>
      <c r="I357" s="10">
        <f t="shared" si="5"/>
        <v>0.39588281685030213</v>
      </c>
    </row>
    <row r="358" spans="1:9" ht="27" customHeight="1" x14ac:dyDescent="0.3">
      <c r="A358" s="29" t="s">
        <v>124</v>
      </c>
      <c r="B358" s="29" t="s">
        <v>124</v>
      </c>
      <c r="C358" s="29" t="s">
        <v>124</v>
      </c>
      <c r="D358" s="29" t="s">
        <v>437</v>
      </c>
      <c r="E358" s="29" t="s">
        <v>229</v>
      </c>
      <c r="F358" s="29" t="s">
        <v>438</v>
      </c>
      <c r="G358" s="30">
        <v>390000</v>
      </c>
      <c r="H358" s="30">
        <v>149598.92000000001</v>
      </c>
      <c r="I358" s="10">
        <f t="shared" si="5"/>
        <v>0.38358697435897438</v>
      </c>
    </row>
    <row r="359" spans="1:9" ht="14.25" customHeight="1" x14ac:dyDescent="0.3">
      <c r="A359" s="29" t="s">
        <v>124</v>
      </c>
      <c r="B359" s="29" t="s">
        <v>124</v>
      </c>
      <c r="C359" s="29" t="s">
        <v>124</v>
      </c>
      <c r="D359" s="29" t="s">
        <v>496</v>
      </c>
      <c r="E359" s="29" t="s">
        <v>229</v>
      </c>
      <c r="F359" s="29" t="s">
        <v>497</v>
      </c>
      <c r="G359" s="30">
        <v>26672.38</v>
      </c>
      <c r="H359" s="30">
        <v>26672.38</v>
      </c>
      <c r="I359" s="10">
        <f t="shared" si="5"/>
        <v>1</v>
      </c>
    </row>
    <row r="360" spans="1:9" ht="27" customHeight="1" x14ac:dyDescent="0.3">
      <c r="A360" s="29" t="s">
        <v>124</v>
      </c>
      <c r="B360" s="29" t="s">
        <v>124</v>
      </c>
      <c r="C360" s="29" t="s">
        <v>124</v>
      </c>
      <c r="D360" s="29" t="s">
        <v>439</v>
      </c>
      <c r="E360" s="29" t="s">
        <v>229</v>
      </c>
      <c r="F360" s="29" t="s">
        <v>440</v>
      </c>
      <c r="G360" s="30">
        <v>74000</v>
      </c>
      <c r="H360" s="30">
        <v>23067.040000000001</v>
      </c>
      <c r="I360" s="10">
        <f t="shared" si="5"/>
        <v>0.31171675675675675</v>
      </c>
    </row>
    <row r="361" spans="1:9" ht="27" customHeight="1" x14ac:dyDescent="0.3">
      <c r="A361" s="29" t="s">
        <v>124</v>
      </c>
      <c r="B361" s="29" t="s">
        <v>124</v>
      </c>
      <c r="C361" s="29" t="s">
        <v>124</v>
      </c>
      <c r="D361" s="29" t="s">
        <v>441</v>
      </c>
      <c r="E361" s="29" t="s">
        <v>229</v>
      </c>
      <c r="F361" s="29" t="s">
        <v>442</v>
      </c>
      <c r="G361" s="30">
        <v>11000</v>
      </c>
      <c r="H361" s="30">
        <v>1856.16</v>
      </c>
      <c r="I361" s="10">
        <f t="shared" si="5"/>
        <v>0.16874181818181819</v>
      </c>
    </row>
    <row r="362" spans="1:9" ht="14.25" customHeight="1" x14ac:dyDescent="0.3">
      <c r="A362" s="29" t="s">
        <v>124</v>
      </c>
      <c r="B362" s="29" t="s">
        <v>124</v>
      </c>
      <c r="C362" s="29" t="s">
        <v>124</v>
      </c>
      <c r="D362" s="29" t="s">
        <v>462</v>
      </c>
      <c r="E362" s="29" t="s">
        <v>229</v>
      </c>
      <c r="F362" s="29" t="s">
        <v>463</v>
      </c>
      <c r="G362" s="30">
        <v>16000</v>
      </c>
      <c r="H362" s="30">
        <v>3743.1</v>
      </c>
      <c r="I362" s="10">
        <f t="shared" si="5"/>
        <v>0.23394375000000001</v>
      </c>
    </row>
    <row r="363" spans="1:9" ht="27" customHeight="1" x14ac:dyDescent="0.3">
      <c r="A363" s="7"/>
      <c r="B363" s="7" t="s">
        <v>375</v>
      </c>
      <c r="C363" s="7"/>
      <c r="D363" s="7"/>
      <c r="E363" s="7"/>
      <c r="F363" s="7" t="s">
        <v>376</v>
      </c>
      <c r="G363" s="28">
        <v>156817.62</v>
      </c>
      <c r="H363" s="28">
        <v>73563.600000000006</v>
      </c>
      <c r="I363" s="10">
        <f t="shared" si="5"/>
        <v>0.46910289800342592</v>
      </c>
    </row>
    <row r="364" spans="1:9" ht="27" customHeight="1" x14ac:dyDescent="0.3">
      <c r="A364" s="29"/>
      <c r="B364" s="29"/>
      <c r="C364" s="29" t="s">
        <v>421</v>
      </c>
      <c r="D364" s="29"/>
      <c r="E364" s="29"/>
      <c r="F364" s="29" t="s">
        <v>422</v>
      </c>
      <c r="G364" s="30">
        <v>8900</v>
      </c>
      <c r="H364" s="30">
        <v>5035.7700000000004</v>
      </c>
      <c r="I364" s="10">
        <f t="shared" si="5"/>
        <v>0.5658168539325843</v>
      </c>
    </row>
    <row r="365" spans="1:9" ht="14.25" customHeight="1" x14ac:dyDescent="0.3">
      <c r="A365" s="29" t="s">
        <v>124</v>
      </c>
      <c r="B365" s="29" t="s">
        <v>124</v>
      </c>
      <c r="C365" s="29" t="s">
        <v>124</v>
      </c>
      <c r="D365" s="29" t="s">
        <v>480</v>
      </c>
      <c r="E365" s="29" t="s">
        <v>229</v>
      </c>
      <c r="F365" s="29" t="s">
        <v>481</v>
      </c>
      <c r="G365" s="30">
        <v>5000</v>
      </c>
      <c r="H365" s="30">
        <v>1257.04</v>
      </c>
      <c r="I365" s="10">
        <f t="shared" si="5"/>
        <v>0.25140800000000002</v>
      </c>
    </row>
    <row r="366" spans="1:9" ht="27" customHeight="1" x14ac:dyDescent="0.3">
      <c r="A366" s="29" t="s">
        <v>124</v>
      </c>
      <c r="B366" s="29" t="s">
        <v>124</v>
      </c>
      <c r="C366" s="29" t="s">
        <v>124</v>
      </c>
      <c r="D366" s="29" t="s">
        <v>484</v>
      </c>
      <c r="E366" s="29" t="s">
        <v>229</v>
      </c>
      <c r="F366" s="29" t="s">
        <v>485</v>
      </c>
      <c r="G366" s="30">
        <v>3900</v>
      </c>
      <c r="H366" s="30">
        <v>3778.73</v>
      </c>
      <c r="I366" s="10">
        <f t="shared" si="5"/>
        <v>0.9689051282051282</v>
      </c>
    </row>
    <row r="367" spans="1:9" ht="14.25" customHeight="1" x14ac:dyDescent="0.3">
      <c r="A367" s="29"/>
      <c r="B367" s="29"/>
      <c r="C367" s="29" t="s">
        <v>474</v>
      </c>
      <c r="D367" s="29"/>
      <c r="E367" s="29"/>
      <c r="F367" s="29" t="s">
        <v>475</v>
      </c>
      <c r="G367" s="30">
        <v>3000</v>
      </c>
      <c r="H367" s="30">
        <v>0</v>
      </c>
      <c r="I367" s="10">
        <f t="shared" si="5"/>
        <v>0</v>
      </c>
    </row>
    <row r="368" spans="1:9" ht="14.25" customHeight="1" x14ac:dyDescent="0.3">
      <c r="A368" s="29" t="s">
        <v>124</v>
      </c>
      <c r="B368" s="29" t="s">
        <v>124</v>
      </c>
      <c r="C368" s="29" t="s">
        <v>124</v>
      </c>
      <c r="D368" s="29" t="s">
        <v>494</v>
      </c>
      <c r="E368" s="29" t="s">
        <v>229</v>
      </c>
      <c r="F368" s="29" t="s">
        <v>495</v>
      </c>
      <c r="G368" s="30">
        <v>3000</v>
      </c>
      <c r="H368" s="30">
        <v>0</v>
      </c>
      <c r="I368" s="10">
        <f t="shared" si="5"/>
        <v>0</v>
      </c>
    </row>
    <row r="369" spans="1:9" ht="27" customHeight="1" x14ac:dyDescent="0.3">
      <c r="A369" s="29"/>
      <c r="B369" s="29"/>
      <c r="C369" s="29" t="s">
        <v>435</v>
      </c>
      <c r="D369" s="29"/>
      <c r="E369" s="29"/>
      <c r="F369" s="29" t="s">
        <v>436</v>
      </c>
      <c r="G369" s="30">
        <v>144917.62</v>
      </c>
      <c r="H369" s="30">
        <v>68527.83</v>
      </c>
      <c r="I369" s="10">
        <f t="shared" si="5"/>
        <v>0.47287438201096599</v>
      </c>
    </row>
    <row r="370" spans="1:9" ht="27" customHeight="1" x14ac:dyDescent="0.3">
      <c r="A370" s="29" t="s">
        <v>124</v>
      </c>
      <c r="B370" s="29" t="s">
        <v>124</v>
      </c>
      <c r="C370" s="29" t="s">
        <v>124</v>
      </c>
      <c r="D370" s="29" t="s">
        <v>437</v>
      </c>
      <c r="E370" s="29" t="s">
        <v>229</v>
      </c>
      <c r="F370" s="29" t="s">
        <v>438</v>
      </c>
      <c r="G370" s="30">
        <v>89911.78</v>
      </c>
      <c r="H370" s="30">
        <v>35765.040000000001</v>
      </c>
      <c r="I370" s="10">
        <f t="shared" si="5"/>
        <v>0.39777924538920262</v>
      </c>
    </row>
    <row r="371" spans="1:9" ht="14.25" customHeight="1" x14ac:dyDescent="0.3">
      <c r="A371" s="29" t="s">
        <v>124</v>
      </c>
      <c r="B371" s="29" t="s">
        <v>124</v>
      </c>
      <c r="C371" s="29" t="s">
        <v>124</v>
      </c>
      <c r="D371" s="29" t="s">
        <v>496</v>
      </c>
      <c r="E371" s="29" t="s">
        <v>229</v>
      </c>
      <c r="F371" s="29" t="s">
        <v>497</v>
      </c>
      <c r="G371" s="30">
        <v>6155.84</v>
      </c>
      <c r="H371" s="30">
        <v>6155.84</v>
      </c>
      <c r="I371" s="10">
        <f t="shared" si="5"/>
        <v>1</v>
      </c>
    </row>
    <row r="372" spans="1:9" ht="27" customHeight="1" x14ac:dyDescent="0.3">
      <c r="A372" s="29" t="s">
        <v>124</v>
      </c>
      <c r="B372" s="29" t="s">
        <v>124</v>
      </c>
      <c r="C372" s="29" t="s">
        <v>124</v>
      </c>
      <c r="D372" s="29" t="s">
        <v>439</v>
      </c>
      <c r="E372" s="29" t="s">
        <v>229</v>
      </c>
      <c r="F372" s="29" t="s">
        <v>440</v>
      </c>
      <c r="G372" s="30">
        <v>26140</v>
      </c>
      <c r="H372" s="30">
        <v>8339.52</v>
      </c>
      <c r="I372" s="10">
        <f t="shared" si="5"/>
        <v>0.31903289977046673</v>
      </c>
    </row>
    <row r="373" spans="1:9" ht="27" customHeight="1" x14ac:dyDescent="0.3">
      <c r="A373" s="29" t="s">
        <v>124</v>
      </c>
      <c r="B373" s="29" t="s">
        <v>124</v>
      </c>
      <c r="C373" s="29" t="s">
        <v>124</v>
      </c>
      <c r="D373" s="29" t="s">
        <v>441</v>
      </c>
      <c r="E373" s="29" t="s">
        <v>229</v>
      </c>
      <c r="F373" s="29" t="s">
        <v>442</v>
      </c>
      <c r="G373" s="30">
        <v>3710</v>
      </c>
      <c r="H373" s="30">
        <v>754.27</v>
      </c>
      <c r="I373" s="10">
        <f t="shared" si="5"/>
        <v>0.20330727762803233</v>
      </c>
    </row>
    <row r="374" spans="1:9" ht="27" customHeight="1" x14ac:dyDescent="0.3">
      <c r="A374" s="29" t="s">
        <v>124</v>
      </c>
      <c r="B374" s="29" t="s">
        <v>124</v>
      </c>
      <c r="C374" s="29" t="s">
        <v>124</v>
      </c>
      <c r="D374" s="29" t="s">
        <v>462</v>
      </c>
      <c r="E374" s="29" t="s">
        <v>229</v>
      </c>
      <c r="F374" s="29" t="s">
        <v>463</v>
      </c>
      <c r="G374" s="30">
        <v>19000</v>
      </c>
      <c r="H374" s="30">
        <v>17513.16</v>
      </c>
      <c r="I374" s="10">
        <f t="shared" si="5"/>
        <v>0.92174526315789473</v>
      </c>
    </row>
    <row r="375" spans="1:9" ht="27" customHeight="1" x14ac:dyDescent="0.3">
      <c r="A375" s="7"/>
      <c r="B375" s="7" t="s">
        <v>377</v>
      </c>
      <c r="C375" s="7"/>
      <c r="D375" s="7"/>
      <c r="E375" s="7"/>
      <c r="F375" s="7" t="s">
        <v>378</v>
      </c>
      <c r="G375" s="28">
        <v>170000</v>
      </c>
      <c r="H375" s="28">
        <v>46644.28</v>
      </c>
      <c r="I375" s="10">
        <f t="shared" si="5"/>
        <v>0.27437811764705883</v>
      </c>
    </row>
    <row r="376" spans="1:9" ht="27" customHeight="1" x14ac:dyDescent="0.3">
      <c r="A376" s="29"/>
      <c r="B376" s="29"/>
      <c r="C376" s="29" t="s">
        <v>474</v>
      </c>
      <c r="D376" s="29"/>
      <c r="E376" s="29"/>
      <c r="F376" s="29" t="s">
        <v>475</v>
      </c>
      <c r="G376" s="30">
        <v>170000</v>
      </c>
      <c r="H376" s="30">
        <v>46644.28</v>
      </c>
      <c r="I376" s="10">
        <f t="shared" si="5"/>
        <v>0.27437811764705883</v>
      </c>
    </row>
    <row r="377" spans="1:9" ht="27" customHeight="1" x14ac:dyDescent="0.3">
      <c r="A377" s="29" t="s">
        <v>124</v>
      </c>
      <c r="B377" s="29" t="s">
        <v>124</v>
      </c>
      <c r="C377" s="29" t="s">
        <v>124</v>
      </c>
      <c r="D377" s="29" t="s">
        <v>567</v>
      </c>
      <c r="E377" s="29" t="s">
        <v>229</v>
      </c>
      <c r="F377" s="29" t="s">
        <v>568</v>
      </c>
      <c r="G377" s="30">
        <v>170000</v>
      </c>
      <c r="H377" s="30">
        <v>46644.28</v>
      </c>
      <c r="I377" s="10">
        <f t="shared" si="5"/>
        <v>0.27437811764705883</v>
      </c>
    </row>
    <row r="378" spans="1:9" ht="14.25" customHeight="1" x14ac:dyDescent="0.3">
      <c r="A378" s="7"/>
      <c r="B378" s="7" t="s">
        <v>569</v>
      </c>
      <c r="C378" s="7"/>
      <c r="D378" s="7"/>
      <c r="E378" s="7"/>
      <c r="F378" s="7" t="s">
        <v>227</v>
      </c>
      <c r="G378" s="28">
        <v>8500</v>
      </c>
      <c r="H378" s="28">
        <v>0</v>
      </c>
      <c r="I378" s="10">
        <f t="shared" si="5"/>
        <v>0</v>
      </c>
    </row>
    <row r="379" spans="1:9" ht="27" customHeight="1" x14ac:dyDescent="0.3">
      <c r="A379" s="29"/>
      <c r="B379" s="29"/>
      <c r="C379" s="29" t="s">
        <v>421</v>
      </c>
      <c r="D379" s="29"/>
      <c r="E379" s="29"/>
      <c r="F379" s="29" t="s">
        <v>422</v>
      </c>
      <c r="G379" s="30">
        <v>400</v>
      </c>
      <c r="H379" s="30">
        <v>0</v>
      </c>
      <c r="I379" s="10">
        <f t="shared" si="5"/>
        <v>0</v>
      </c>
    </row>
    <row r="380" spans="1:9" ht="14.25" customHeight="1" x14ac:dyDescent="0.3">
      <c r="A380" s="29" t="s">
        <v>124</v>
      </c>
      <c r="B380" s="29" t="s">
        <v>124</v>
      </c>
      <c r="C380" s="29" t="s">
        <v>124</v>
      </c>
      <c r="D380" s="29" t="s">
        <v>478</v>
      </c>
      <c r="E380" s="29" t="s">
        <v>229</v>
      </c>
      <c r="F380" s="29" t="s">
        <v>479</v>
      </c>
      <c r="G380" s="30">
        <v>400</v>
      </c>
      <c r="H380" s="30">
        <v>0</v>
      </c>
      <c r="I380" s="10">
        <f t="shared" si="5"/>
        <v>0</v>
      </c>
    </row>
    <row r="381" spans="1:9" ht="14.25" customHeight="1" x14ac:dyDescent="0.3">
      <c r="A381" s="29"/>
      <c r="B381" s="29"/>
      <c r="C381" s="29" t="s">
        <v>474</v>
      </c>
      <c r="D381" s="29"/>
      <c r="E381" s="29"/>
      <c r="F381" s="29" t="s">
        <v>475</v>
      </c>
      <c r="G381" s="30">
        <v>8100</v>
      </c>
      <c r="H381" s="30">
        <v>0</v>
      </c>
      <c r="I381" s="10">
        <f t="shared" si="5"/>
        <v>0</v>
      </c>
    </row>
    <row r="382" spans="1:9" ht="14.25" customHeight="1" x14ac:dyDescent="0.3">
      <c r="A382" s="29" t="s">
        <v>124</v>
      </c>
      <c r="B382" s="29" t="s">
        <v>124</v>
      </c>
      <c r="C382" s="29" t="s">
        <v>124</v>
      </c>
      <c r="D382" s="29" t="s">
        <v>476</v>
      </c>
      <c r="E382" s="29" t="s">
        <v>229</v>
      </c>
      <c r="F382" s="29" t="s">
        <v>477</v>
      </c>
      <c r="G382" s="30">
        <v>500</v>
      </c>
      <c r="H382" s="30">
        <v>0</v>
      </c>
      <c r="I382" s="10">
        <f t="shared" si="5"/>
        <v>0</v>
      </c>
    </row>
    <row r="383" spans="1:9" ht="14.25" customHeight="1" x14ac:dyDescent="0.3">
      <c r="A383" s="29" t="s">
        <v>124</v>
      </c>
      <c r="B383" s="29" t="s">
        <v>124</v>
      </c>
      <c r="C383" s="29" t="s">
        <v>124</v>
      </c>
      <c r="D383" s="29" t="s">
        <v>567</v>
      </c>
      <c r="E383" s="29" t="s">
        <v>229</v>
      </c>
      <c r="F383" s="29" t="s">
        <v>568</v>
      </c>
      <c r="G383" s="30">
        <v>7600</v>
      </c>
      <c r="H383" s="30">
        <v>0</v>
      </c>
      <c r="I383" s="10">
        <f t="shared" si="5"/>
        <v>0</v>
      </c>
    </row>
    <row r="384" spans="1:9" ht="27" customHeight="1" x14ac:dyDescent="0.3">
      <c r="A384" s="3" t="s">
        <v>379</v>
      </c>
      <c r="B384" s="3"/>
      <c r="C384" s="3"/>
      <c r="D384" s="3"/>
      <c r="E384" s="3"/>
      <c r="F384" s="3" t="s">
        <v>380</v>
      </c>
      <c r="G384" s="27">
        <v>336620</v>
      </c>
      <c r="H384" s="27">
        <v>193255.05</v>
      </c>
      <c r="I384" s="5">
        <f t="shared" si="5"/>
        <v>0.57410447982888713</v>
      </c>
    </row>
    <row r="385" spans="1:9" ht="27" customHeight="1" x14ac:dyDescent="0.3">
      <c r="A385" s="7"/>
      <c r="B385" s="7" t="s">
        <v>570</v>
      </c>
      <c r="C385" s="7"/>
      <c r="D385" s="7"/>
      <c r="E385" s="7"/>
      <c r="F385" s="7" t="s">
        <v>571</v>
      </c>
      <c r="G385" s="28">
        <v>285100</v>
      </c>
      <c r="H385" s="28">
        <v>151035.04999999999</v>
      </c>
      <c r="I385" s="10">
        <f t="shared" si="5"/>
        <v>0.52976166257453516</v>
      </c>
    </row>
    <row r="386" spans="1:9" ht="27" customHeight="1" x14ac:dyDescent="0.3">
      <c r="A386" s="29"/>
      <c r="B386" s="29"/>
      <c r="C386" s="29" t="s">
        <v>421</v>
      </c>
      <c r="D386" s="29"/>
      <c r="E386" s="29"/>
      <c r="F386" s="29" t="s">
        <v>422</v>
      </c>
      <c r="G386" s="30">
        <v>12226</v>
      </c>
      <c r="H386" s="30">
        <v>8100</v>
      </c>
      <c r="I386" s="10">
        <f t="shared" ref="I386:I449" si="6">IF($G386=0,0,$H386/$G386)</f>
        <v>0.66252249304760347</v>
      </c>
    </row>
    <row r="387" spans="1:9" ht="14.25" customHeight="1" x14ac:dyDescent="0.3">
      <c r="A387" s="29" t="s">
        <v>124</v>
      </c>
      <c r="B387" s="29" t="s">
        <v>124</v>
      </c>
      <c r="C387" s="29" t="s">
        <v>124</v>
      </c>
      <c r="D387" s="29" t="s">
        <v>431</v>
      </c>
      <c r="E387" s="29" t="s">
        <v>229</v>
      </c>
      <c r="F387" s="29" t="s">
        <v>432</v>
      </c>
      <c r="G387" s="30">
        <v>886</v>
      </c>
      <c r="H387" s="30">
        <v>0</v>
      </c>
      <c r="I387" s="10">
        <f t="shared" si="6"/>
        <v>0</v>
      </c>
    </row>
    <row r="388" spans="1:9" ht="14.25" customHeight="1" x14ac:dyDescent="0.3">
      <c r="A388" s="29" t="s">
        <v>124</v>
      </c>
      <c r="B388" s="29" t="s">
        <v>124</v>
      </c>
      <c r="C388" s="29" t="s">
        <v>124</v>
      </c>
      <c r="D388" s="29" t="s">
        <v>533</v>
      </c>
      <c r="E388" s="29" t="s">
        <v>229</v>
      </c>
      <c r="F388" s="29" t="s">
        <v>534</v>
      </c>
      <c r="G388" s="30">
        <v>800</v>
      </c>
      <c r="H388" s="30">
        <v>0</v>
      </c>
      <c r="I388" s="10">
        <f t="shared" si="6"/>
        <v>0</v>
      </c>
    </row>
    <row r="389" spans="1:9" ht="27" customHeight="1" x14ac:dyDescent="0.3">
      <c r="A389" s="29" t="s">
        <v>124</v>
      </c>
      <c r="B389" s="29" t="s">
        <v>124</v>
      </c>
      <c r="C389" s="29" t="s">
        <v>124</v>
      </c>
      <c r="D389" s="29" t="s">
        <v>484</v>
      </c>
      <c r="E389" s="29" t="s">
        <v>229</v>
      </c>
      <c r="F389" s="29" t="s">
        <v>485</v>
      </c>
      <c r="G389" s="30">
        <v>10540</v>
      </c>
      <c r="H389" s="30">
        <v>8100</v>
      </c>
      <c r="I389" s="10">
        <f t="shared" si="6"/>
        <v>0.76850094876660346</v>
      </c>
    </row>
    <row r="390" spans="1:9" ht="27" customHeight="1" x14ac:dyDescent="0.3">
      <c r="A390" s="29"/>
      <c r="B390" s="29"/>
      <c r="C390" s="29" t="s">
        <v>474</v>
      </c>
      <c r="D390" s="29"/>
      <c r="E390" s="29"/>
      <c r="F390" s="29" t="s">
        <v>475</v>
      </c>
      <c r="G390" s="30">
        <v>16700</v>
      </c>
      <c r="H390" s="30">
        <v>6934.89</v>
      </c>
      <c r="I390" s="10">
        <f t="shared" si="6"/>
        <v>0.41526287425149705</v>
      </c>
    </row>
    <row r="391" spans="1:9" ht="27" customHeight="1" x14ac:dyDescent="0.3">
      <c r="A391" s="29" t="s">
        <v>124</v>
      </c>
      <c r="B391" s="29" t="s">
        <v>124</v>
      </c>
      <c r="C391" s="29" t="s">
        <v>124</v>
      </c>
      <c r="D391" s="29" t="s">
        <v>494</v>
      </c>
      <c r="E391" s="29" t="s">
        <v>229</v>
      </c>
      <c r="F391" s="29" t="s">
        <v>495</v>
      </c>
      <c r="G391" s="30">
        <v>16700</v>
      </c>
      <c r="H391" s="30">
        <v>6934.89</v>
      </c>
      <c r="I391" s="10">
        <f t="shared" si="6"/>
        <v>0.41526287425149705</v>
      </c>
    </row>
    <row r="392" spans="1:9" ht="27" customHeight="1" x14ac:dyDescent="0.3">
      <c r="A392" s="29"/>
      <c r="B392" s="29"/>
      <c r="C392" s="29" t="s">
        <v>435</v>
      </c>
      <c r="D392" s="29"/>
      <c r="E392" s="29"/>
      <c r="F392" s="29" t="s">
        <v>436</v>
      </c>
      <c r="G392" s="30">
        <v>256174</v>
      </c>
      <c r="H392" s="30">
        <v>136000.16</v>
      </c>
      <c r="I392" s="10">
        <f t="shared" si="6"/>
        <v>0.53088978584868096</v>
      </c>
    </row>
    <row r="393" spans="1:9" ht="27" customHeight="1" x14ac:dyDescent="0.3">
      <c r="A393" s="29" t="s">
        <v>124</v>
      </c>
      <c r="B393" s="29" t="s">
        <v>124</v>
      </c>
      <c r="C393" s="29" t="s">
        <v>124</v>
      </c>
      <c r="D393" s="29" t="s">
        <v>437</v>
      </c>
      <c r="E393" s="29" t="s">
        <v>229</v>
      </c>
      <c r="F393" s="29" t="s">
        <v>438</v>
      </c>
      <c r="G393" s="30">
        <v>187822</v>
      </c>
      <c r="H393" s="30">
        <v>96244.43</v>
      </c>
      <c r="I393" s="10">
        <f t="shared" si="6"/>
        <v>0.51242362449553291</v>
      </c>
    </row>
    <row r="394" spans="1:9" ht="27" customHeight="1" x14ac:dyDescent="0.3">
      <c r="A394" s="29" t="s">
        <v>124</v>
      </c>
      <c r="B394" s="29" t="s">
        <v>124</v>
      </c>
      <c r="C394" s="29" t="s">
        <v>124</v>
      </c>
      <c r="D394" s="29" t="s">
        <v>496</v>
      </c>
      <c r="E394" s="29" t="s">
        <v>229</v>
      </c>
      <c r="F394" s="29" t="s">
        <v>497</v>
      </c>
      <c r="G394" s="30">
        <v>21510</v>
      </c>
      <c r="H394" s="30">
        <v>20095.650000000001</v>
      </c>
      <c r="I394" s="10">
        <f t="shared" si="6"/>
        <v>0.93424686192468631</v>
      </c>
    </row>
    <row r="395" spans="1:9" ht="27" customHeight="1" x14ac:dyDescent="0.3">
      <c r="A395" s="29" t="s">
        <v>124</v>
      </c>
      <c r="B395" s="29" t="s">
        <v>124</v>
      </c>
      <c r="C395" s="29" t="s">
        <v>124</v>
      </c>
      <c r="D395" s="29" t="s">
        <v>439</v>
      </c>
      <c r="E395" s="29" t="s">
        <v>229</v>
      </c>
      <c r="F395" s="29" t="s">
        <v>440</v>
      </c>
      <c r="G395" s="30">
        <v>41000</v>
      </c>
      <c r="H395" s="30">
        <v>19021.34</v>
      </c>
      <c r="I395" s="10">
        <f t="shared" si="6"/>
        <v>0.4639351219512195</v>
      </c>
    </row>
    <row r="396" spans="1:9" ht="27" customHeight="1" x14ac:dyDescent="0.3">
      <c r="A396" s="29" t="s">
        <v>124</v>
      </c>
      <c r="B396" s="29" t="s">
        <v>124</v>
      </c>
      <c r="C396" s="29" t="s">
        <v>124</v>
      </c>
      <c r="D396" s="29" t="s">
        <v>441</v>
      </c>
      <c r="E396" s="29" t="s">
        <v>229</v>
      </c>
      <c r="F396" s="29" t="s">
        <v>442</v>
      </c>
      <c r="G396" s="30">
        <v>5842</v>
      </c>
      <c r="H396" s="30">
        <v>638.74</v>
      </c>
      <c r="I396" s="10">
        <f t="shared" si="6"/>
        <v>0.10933584388907909</v>
      </c>
    </row>
    <row r="397" spans="1:9" ht="27" customHeight="1" x14ac:dyDescent="0.3">
      <c r="A397" s="7"/>
      <c r="B397" s="7" t="s">
        <v>381</v>
      </c>
      <c r="C397" s="7"/>
      <c r="D397" s="7"/>
      <c r="E397" s="7"/>
      <c r="F397" s="7" t="s">
        <v>382</v>
      </c>
      <c r="G397" s="28">
        <v>49770</v>
      </c>
      <c r="H397" s="28">
        <v>42220</v>
      </c>
      <c r="I397" s="10">
        <f t="shared" si="6"/>
        <v>0.84830219007434193</v>
      </c>
    </row>
    <row r="398" spans="1:9" ht="27" customHeight="1" x14ac:dyDescent="0.3">
      <c r="A398" s="29"/>
      <c r="B398" s="29"/>
      <c r="C398" s="29" t="s">
        <v>474</v>
      </c>
      <c r="D398" s="29"/>
      <c r="E398" s="29"/>
      <c r="F398" s="29" t="s">
        <v>475</v>
      </c>
      <c r="G398" s="30">
        <v>49770</v>
      </c>
      <c r="H398" s="30">
        <v>42220</v>
      </c>
      <c r="I398" s="10">
        <f t="shared" si="6"/>
        <v>0.84830219007434193</v>
      </c>
    </row>
    <row r="399" spans="1:9" ht="27" customHeight="1" x14ac:dyDescent="0.3">
      <c r="A399" s="29" t="s">
        <v>124</v>
      </c>
      <c r="B399" s="29" t="s">
        <v>124</v>
      </c>
      <c r="C399" s="29" t="s">
        <v>124</v>
      </c>
      <c r="D399" s="29" t="s">
        <v>572</v>
      </c>
      <c r="E399" s="29" t="s">
        <v>229</v>
      </c>
      <c r="F399" s="29" t="s">
        <v>573</v>
      </c>
      <c r="G399" s="30">
        <v>49770</v>
      </c>
      <c r="H399" s="30">
        <v>42220</v>
      </c>
      <c r="I399" s="10">
        <f t="shared" si="6"/>
        <v>0.84830219007434193</v>
      </c>
    </row>
    <row r="400" spans="1:9" ht="14.25" customHeight="1" x14ac:dyDescent="0.3">
      <c r="A400" s="7"/>
      <c r="B400" s="7" t="s">
        <v>574</v>
      </c>
      <c r="C400" s="7"/>
      <c r="D400" s="7"/>
      <c r="E400" s="7"/>
      <c r="F400" s="7" t="s">
        <v>575</v>
      </c>
      <c r="G400" s="28">
        <v>1750</v>
      </c>
      <c r="H400" s="28">
        <v>0</v>
      </c>
      <c r="I400" s="10">
        <f t="shared" si="6"/>
        <v>0</v>
      </c>
    </row>
    <row r="401" spans="1:9" ht="14.25" customHeight="1" x14ac:dyDescent="0.3">
      <c r="A401" s="29"/>
      <c r="B401" s="29"/>
      <c r="C401" s="29" t="s">
        <v>474</v>
      </c>
      <c r="D401" s="29"/>
      <c r="E401" s="29"/>
      <c r="F401" s="29" t="s">
        <v>475</v>
      </c>
      <c r="G401" s="30">
        <v>1750</v>
      </c>
      <c r="H401" s="30">
        <v>0</v>
      </c>
      <c r="I401" s="10">
        <f t="shared" si="6"/>
        <v>0</v>
      </c>
    </row>
    <row r="402" spans="1:9" ht="14.25" customHeight="1" x14ac:dyDescent="0.3">
      <c r="A402" s="29" t="s">
        <v>124</v>
      </c>
      <c r="B402" s="29" t="s">
        <v>124</v>
      </c>
      <c r="C402" s="29" t="s">
        <v>124</v>
      </c>
      <c r="D402" s="29" t="s">
        <v>572</v>
      </c>
      <c r="E402" s="29" t="s">
        <v>229</v>
      </c>
      <c r="F402" s="29" t="s">
        <v>573</v>
      </c>
      <c r="G402" s="30">
        <v>1750</v>
      </c>
      <c r="H402" s="30">
        <v>0</v>
      </c>
      <c r="I402" s="10">
        <f t="shared" si="6"/>
        <v>0</v>
      </c>
    </row>
    <row r="403" spans="1:9" ht="27" customHeight="1" x14ac:dyDescent="0.3">
      <c r="A403" s="3" t="s">
        <v>383</v>
      </c>
      <c r="B403" s="3"/>
      <c r="C403" s="3"/>
      <c r="D403" s="3"/>
      <c r="E403" s="3"/>
      <c r="F403" s="3" t="s">
        <v>384</v>
      </c>
      <c r="G403" s="27">
        <v>8143650</v>
      </c>
      <c r="H403" s="27">
        <v>3320714.55</v>
      </c>
      <c r="I403" s="5">
        <f t="shared" si="6"/>
        <v>0.40776734633733031</v>
      </c>
    </row>
    <row r="404" spans="1:9" ht="27" customHeight="1" x14ac:dyDescent="0.3">
      <c r="A404" s="7"/>
      <c r="B404" s="7" t="s">
        <v>385</v>
      </c>
      <c r="C404" s="7"/>
      <c r="D404" s="7"/>
      <c r="E404" s="7"/>
      <c r="F404" s="7" t="s">
        <v>386</v>
      </c>
      <c r="G404" s="28">
        <v>5900000</v>
      </c>
      <c r="H404" s="28">
        <v>2259539.4</v>
      </c>
      <c r="I404" s="10">
        <f t="shared" si="6"/>
        <v>0.38297277966101695</v>
      </c>
    </row>
    <row r="405" spans="1:9" ht="27" customHeight="1" x14ac:dyDescent="0.3">
      <c r="A405" s="29"/>
      <c r="B405" s="29"/>
      <c r="C405" s="29" t="s">
        <v>474</v>
      </c>
      <c r="D405" s="29"/>
      <c r="E405" s="29"/>
      <c r="F405" s="29" t="s">
        <v>475</v>
      </c>
      <c r="G405" s="30">
        <v>5852800</v>
      </c>
      <c r="H405" s="30">
        <v>2239564.4</v>
      </c>
      <c r="I405" s="10">
        <f t="shared" si="6"/>
        <v>0.38264837342810276</v>
      </c>
    </row>
    <row r="406" spans="1:9" ht="27" customHeight="1" x14ac:dyDescent="0.3">
      <c r="A406" s="29" t="s">
        <v>124</v>
      </c>
      <c r="B406" s="29" t="s">
        <v>124</v>
      </c>
      <c r="C406" s="29" t="s">
        <v>124</v>
      </c>
      <c r="D406" s="29" t="s">
        <v>567</v>
      </c>
      <c r="E406" s="29" t="s">
        <v>229</v>
      </c>
      <c r="F406" s="29" t="s">
        <v>568</v>
      </c>
      <c r="G406" s="30">
        <v>5852800</v>
      </c>
      <c r="H406" s="30">
        <v>2239564.4</v>
      </c>
      <c r="I406" s="10">
        <f t="shared" si="6"/>
        <v>0.38264837342810276</v>
      </c>
    </row>
    <row r="407" spans="1:9" ht="27" customHeight="1" x14ac:dyDescent="0.3">
      <c r="A407" s="29"/>
      <c r="B407" s="29"/>
      <c r="C407" s="29" t="s">
        <v>435</v>
      </c>
      <c r="D407" s="29"/>
      <c r="E407" s="29"/>
      <c r="F407" s="29" t="s">
        <v>436</v>
      </c>
      <c r="G407" s="30">
        <v>47200</v>
      </c>
      <c r="H407" s="30">
        <v>19975</v>
      </c>
      <c r="I407" s="10">
        <f t="shared" si="6"/>
        <v>0.42319915254237289</v>
      </c>
    </row>
    <row r="408" spans="1:9" ht="27" customHeight="1" x14ac:dyDescent="0.3">
      <c r="A408" s="29" t="s">
        <v>124</v>
      </c>
      <c r="B408" s="29" t="s">
        <v>124</v>
      </c>
      <c r="C408" s="29" t="s">
        <v>124</v>
      </c>
      <c r="D408" s="29" t="s">
        <v>437</v>
      </c>
      <c r="E408" s="29" t="s">
        <v>229</v>
      </c>
      <c r="F408" s="29" t="s">
        <v>438</v>
      </c>
      <c r="G408" s="30">
        <v>35623.21</v>
      </c>
      <c r="H408" s="30">
        <v>14944.34</v>
      </c>
      <c r="I408" s="10">
        <f t="shared" si="6"/>
        <v>0.4195113242181151</v>
      </c>
    </row>
    <row r="409" spans="1:9" ht="14.25" customHeight="1" x14ac:dyDescent="0.3">
      <c r="A409" s="29" t="s">
        <v>124</v>
      </c>
      <c r="B409" s="29" t="s">
        <v>124</v>
      </c>
      <c r="C409" s="29" t="s">
        <v>124</v>
      </c>
      <c r="D409" s="29" t="s">
        <v>496</v>
      </c>
      <c r="E409" s="29" t="s">
        <v>229</v>
      </c>
      <c r="F409" s="29" t="s">
        <v>497</v>
      </c>
      <c r="G409" s="30">
        <v>3176.79</v>
      </c>
      <c r="H409" s="30">
        <v>3176.79</v>
      </c>
      <c r="I409" s="10">
        <f t="shared" si="6"/>
        <v>1</v>
      </c>
    </row>
    <row r="410" spans="1:9" ht="27" customHeight="1" x14ac:dyDescent="0.3">
      <c r="A410" s="29" t="s">
        <v>124</v>
      </c>
      <c r="B410" s="29" t="s">
        <v>124</v>
      </c>
      <c r="C410" s="29" t="s">
        <v>124</v>
      </c>
      <c r="D410" s="29" t="s">
        <v>439</v>
      </c>
      <c r="E410" s="29" t="s">
        <v>229</v>
      </c>
      <c r="F410" s="29" t="s">
        <v>440</v>
      </c>
      <c r="G410" s="30">
        <v>7300</v>
      </c>
      <c r="H410" s="30">
        <v>1622.96</v>
      </c>
      <c r="I410" s="10">
        <f t="shared" si="6"/>
        <v>0.22232328767123288</v>
      </c>
    </row>
    <row r="411" spans="1:9" ht="27" customHeight="1" x14ac:dyDescent="0.3">
      <c r="A411" s="29" t="s">
        <v>124</v>
      </c>
      <c r="B411" s="29" t="s">
        <v>124</v>
      </c>
      <c r="C411" s="29" t="s">
        <v>124</v>
      </c>
      <c r="D411" s="29" t="s">
        <v>441</v>
      </c>
      <c r="E411" s="29" t="s">
        <v>229</v>
      </c>
      <c r="F411" s="29" t="s">
        <v>442</v>
      </c>
      <c r="G411" s="30">
        <v>1100</v>
      </c>
      <c r="H411" s="30">
        <v>230.91</v>
      </c>
      <c r="I411" s="10">
        <f t="shared" si="6"/>
        <v>0.20991818181818181</v>
      </c>
    </row>
    <row r="412" spans="1:9" ht="27" customHeight="1" x14ac:dyDescent="0.3">
      <c r="A412" s="7"/>
      <c r="B412" s="7" t="s">
        <v>389</v>
      </c>
      <c r="C412" s="7"/>
      <c r="D412" s="7"/>
      <c r="E412" s="7"/>
      <c r="F412" s="7" t="s">
        <v>390</v>
      </c>
      <c r="G412" s="28">
        <v>1929000</v>
      </c>
      <c r="H412" s="28">
        <v>1013654.96</v>
      </c>
      <c r="I412" s="10">
        <f t="shared" si="6"/>
        <v>0.52548209434940385</v>
      </c>
    </row>
    <row r="413" spans="1:9" ht="27" customHeight="1" x14ac:dyDescent="0.3">
      <c r="A413" s="29"/>
      <c r="B413" s="29"/>
      <c r="C413" s="29" t="s">
        <v>421</v>
      </c>
      <c r="D413" s="29"/>
      <c r="E413" s="29"/>
      <c r="F413" s="29" t="s">
        <v>422</v>
      </c>
      <c r="G413" s="30">
        <v>414.66</v>
      </c>
      <c r="H413" s="30">
        <v>240</v>
      </c>
      <c r="I413" s="10">
        <f t="shared" si="6"/>
        <v>0.57878744031254514</v>
      </c>
    </row>
    <row r="414" spans="1:9" ht="27" customHeight="1" x14ac:dyDescent="0.3">
      <c r="A414" s="29" t="s">
        <v>124</v>
      </c>
      <c r="B414" s="29" t="s">
        <v>124</v>
      </c>
      <c r="C414" s="29" t="s">
        <v>124</v>
      </c>
      <c r="D414" s="29" t="s">
        <v>425</v>
      </c>
      <c r="E414" s="29" t="s">
        <v>229</v>
      </c>
      <c r="F414" s="29" t="s">
        <v>426</v>
      </c>
      <c r="G414" s="30">
        <v>414.66</v>
      </c>
      <c r="H414" s="30">
        <v>240</v>
      </c>
      <c r="I414" s="10">
        <f t="shared" si="6"/>
        <v>0.57878744031254514</v>
      </c>
    </row>
    <row r="415" spans="1:9" ht="27" customHeight="1" x14ac:dyDescent="0.3">
      <c r="A415" s="29"/>
      <c r="B415" s="29"/>
      <c r="C415" s="29" t="s">
        <v>474</v>
      </c>
      <c r="D415" s="29"/>
      <c r="E415" s="29"/>
      <c r="F415" s="29" t="s">
        <v>475</v>
      </c>
      <c r="G415" s="30">
        <v>1755800</v>
      </c>
      <c r="H415" s="30">
        <v>935799.94</v>
      </c>
      <c r="I415" s="10">
        <f t="shared" si="6"/>
        <v>0.53297638683221316</v>
      </c>
    </row>
    <row r="416" spans="1:9" ht="27" customHeight="1" x14ac:dyDescent="0.3">
      <c r="A416" s="29" t="s">
        <v>124</v>
      </c>
      <c r="B416" s="29" t="s">
        <v>124</v>
      </c>
      <c r="C416" s="29" t="s">
        <v>124</v>
      </c>
      <c r="D416" s="29" t="s">
        <v>567</v>
      </c>
      <c r="E416" s="29" t="s">
        <v>229</v>
      </c>
      <c r="F416" s="29" t="s">
        <v>568</v>
      </c>
      <c r="G416" s="30">
        <v>1755800</v>
      </c>
      <c r="H416" s="30">
        <v>935799.94</v>
      </c>
      <c r="I416" s="10">
        <f t="shared" si="6"/>
        <v>0.53297638683221316</v>
      </c>
    </row>
    <row r="417" spans="1:9" ht="27" customHeight="1" x14ac:dyDescent="0.3">
      <c r="A417" s="29"/>
      <c r="B417" s="29"/>
      <c r="C417" s="29" t="s">
        <v>435</v>
      </c>
      <c r="D417" s="29"/>
      <c r="E417" s="29"/>
      <c r="F417" s="29" t="s">
        <v>436</v>
      </c>
      <c r="G417" s="30">
        <v>172785.34</v>
      </c>
      <c r="H417" s="30">
        <v>77615.02</v>
      </c>
      <c r="I417" s="10">
        <f t="shared" si="6"/>
        <v>0.44919910450736161</v>
      </c>
    </row>
    <row r="418" spans="1:9" ht="27" customHeight="1" x14ac:dyDescent="0.3">
      <c r="A418" s="29" t="s">
        <v>124</v>
      </c>
      <c r="B418" s="29" t="s">
        <v>124</v>
      </c>
      <c r="C418" s="29" t="s">
        <v>124</v>
      </c>
      <c r="D418" s="29" t="s">
        <v>437</v>
      </c>
      <c r="E418" s="29" t="s">
        <v>229</v>
      </c>
      <c r="F418" s="29" t="s">
        <v>438</v>
      </c>
      <c r="G418" s="30">
        <v>40700</v>
      </c>
      <c r="H418" s="30">
        <v>9148.6</v>
      </c>
      <c r="I418" s="10">
        <f t="shared" si="6"/>
        <v>0.22478132678132678</v>
      </c>
    </row>
    <row r="419" spans="1:9" ht="14.25" customHeight="1" x14ac:dyDescent="0.3">
      <c r="A419" s="29" t="s">
        <v>124</v>
      </c>
      <c r="B419" s="29" t="s">
        <v>124</v>
      </c>
      <c r="C419" s="29" t="s">
        <v>124</v>
      </c>
      <c r="D419" s="29" t="s">
        <v>496</v>
      </c>
      <c r="E419" s="29" t="s">
        <v>229</v>
      </c>
      <c r="F419" s="29" t="s">
        <v>497</v>
      </c>
      <c r="G419" s="30">
        <v>3285.34</v>
      </c>
      <c r="H419" s="30">
        <v>3285.34</v>
      </c>
      <c r="I419" s="10">
        <f t="shared" si="6"/>
        <v>1</v>
      </c>
    </row>
    <row r="420" spans="1:9" ht="27" customHeight="1" x14ac:dyDescent="0.3">
      <c r="A420" s="29" t="s">
        <v>124</v>
      </c>
      <c r="B420" s="29" t="s">
        <v>124</v>
      </c>
      <c r="C420" s="29" t="s">
        <v>124</v>
      </c>
      <c r="D420" s="29" t="s">
        <v>439</v>
      </c>
      <c r="E420" s="29" t="s">
        <v>229</v>
      </c>
      <c r="F420" s="29" t="s">
        <v>440</v>
      </c>
      <c r="G420" s="30">
        <v>127700</v>
      </c>
      <c r="H420" s="30">
        <v>64919.94</v>
      </c>
      <c r="I420" s="10">
        <f t="shared" si="6"/>
        <v>0.50837854346123734</v>
      </c>
    </row>
    <row r="421" spans="1:9" ht="27" customHeight="1" x14ac:dyDescent="0.3">
      <c r="A421" s="29" t="s">
        <v>124</v>
      </c>
      <c r="B421" s="29" t="s">
        <v>124</v>
      </c>
      <c r="C421" s="29" t="s">
        <v>124</v>
      </c>
      <c r="D421" s="29" t="s">
        <v>441</v>
      </c>
      <c r="E421" s="29" t="s">
        <v>229</v>
      </c>
      <c r="F421" s="29" t="s">
        <v>442</v>
      </c>
      <c r="G421" s="30">
        <v>1100</v>
      </c>
      <c r="H421" s="30">
        <v>261.14</v>
      </c>
      <c r="I421" s="10">
        <f t="shared" si="6"/>
        <v>0.2374</v>
      </c>
    </row>
    <row r="422" spans="1:9" ht="27" customHeight="1" x14ac:dyDescent="0.3">
      <c r="A422" s="7"/>
      <c r="B422" s="7" t="s">
        <v>393</v>
      </c>
      <c r="C422" s="7"/>
      <c r="D422" s="7"/>
      <c r="E422" s="7"/>
      <c r="F422" s="7" t="s">
        <v>394</v>
      </c>
      <c r="G422" s="28">
        <v>120</v>
      </c>
      <c r="H422" s="28">
        <v>28.78</v>
      </c>
      <c r="I422" s="10">
        <f t="shared" si="6"/>
        <v>0.23983333333333334</v>
      </c>
    </row>
    <row r="423" spans="1:9" ht="27" customHeight="1" x14ac:dyDescent="0.3">
      <c r="A423" s="29"/>
      <c r="B423" s="29"/>
      <c r="C423" s="29" t="s">
        <v>421</v>
      </c>
      <c r="D423" s="29"/>
      <c r="E423" s="29"/>
      <c r="F423" s="29" t="s">
        <v>422</v>
      </c>
      <c r="G423" s="30">
        <v>120</v>
      </c>
      <c r="H423" s="30">
        <v>28.78</v>
      </c>
      <c r="I423" s="10">
        <f t="shared" si="6"/>
        <v>0.23983333333333334</v>
      </c>
    </row>
    <row r="424" spans="1:9" ht="27" customHeight="1" x14ac:dyDescent="0.3">
      <c r="A424" s="29" t="s">
        <v>124</v>
      </c>
      <c r="B424" s="29" t="s">
        <v>124</v>
      </c>
      <c r="C424" s="29" t="s">
        <v>124</v>
      </c>
      <c r="D424" s="29" t="s">
        <v>431</v>
      </c>
      <c r="E424" s="29" t="s">
        <v>229</v>
      </c>
      <c r="F424" s="29" t="s">
        <v>432</v>
      </c>
      <c r="G424" s="30">
        <v>120</v>
      </c>
      <c r="H424" s="30">
        <v>28.78</v>
      </c>
      <c r="I424" s="10">
        <f t="shared" si="6"/>
        <v>0.23983333333333334</v>
      </c>
    </row>
    <row r="425" spans="1:9" ht="27" customHeight="1" x14ac:dyDescent="0.3">
      <c r="A425" s="7"/>
      <c r="B425" s="7" t="s">
        <v>395</v>
      </c>
      <c r="C425" s="7"/>
      <c r="D425" s="7"/>
      <c r="E425" s="7"/>
      <c r="F425" s="7" t="s">
        <v>396</v>
      </c>
      <c r="G425" s="28">
        <v>257030</v>
      </c>
      <c r="H425" s="28">
        <v>24678.959999999999</v>
      </c>
      <c r="I425" s="10">
        <f t="shared" si="6"/>
        <v>9.6015873633428006E-2</v>
      </c>
    </row>
    <row r="426" spans="1:9" ht="27" customHeight="1" x14ac:dyDescent="0.3">
      <c r="A426" s="29"/>
      <c r="B426" s="29"/>
      <c r="C426" s="29" t="s">
        <v>421</v>
      </c>
      <c r="D426" s="29"/>
      <c r="E426" s="29"/>
      <c r="F426" s="29" t="s">
        <v>422</v>
      </c>
      <c r="G426" s="30">
        <v>16813</v>
      </c>
      <c r="H426" s="30">
        <v>6571.39</v>
      </c>
      <c r="I426" s="10">
        <f t="shared" si="6"/>
        <v>0.39085172188187711</v>
      </c>
    </row>
    <row r="427" spans="1:9" ht="27" customHeight="1" x14ac:dyDescent="0.3">
      <c r="A427" s="29" t="s">
        <v>124</v>
      </c>
      <c r="B427" s="29" t="s">
        <v>124</v>
      </c>
      <c r="C427" s="29" t="s">
        <v>124</v>
      </c>
      <c r="D427" s="29" t="s">
        <v>431</v>
      </c>
      <c r="E427" s="29" t="s">
        <v>229</v>
      </c>
      <c r="F427" s="29" t="s">
        <v>432</v>
      </c>
      <c r="G427" s="30">
        <v>1313</v>
      </c>
      <c r="H427" s="30">
        <v>51.3</v>
      </c>
      <c r="I427" s="10">
        <f t="shared" si="6"/>
        <v>3.907083015993907E-2</v>
      </c>
    </row>
    <row r="428" spans="1:9" ht="27" customHeight="1" x14ac:dyDescent="0.3">
      <c r="A428" s="29" t="s">
        <v>124</v>
      </c>
      <c r="B428" s="29" t="s">
        <v>124</v>
      </c>
      <c r="C428" s="29" t="s">
        <v>124</v>
      </c>
      <c r="D428" s="29" t="s">
        <v>425</v>
      </c>
      <c r="E428" s="29" t="s">
        <v>229</v>
      </c>
      <c r="F428" s="29" t="s">
        <v>426</v>
      </c>
      <c r="G428" s="30">
        <v>10700</v>
      </c>
      <c r="H428" s="30">
        <v>4800</v>
      </c>
      <c r="I428" s="10">
        <f t="shared" si="6"/>
        <v>0.44859813084112149</v>
      </c>
    </row>
    <row r="429" spans="1:9" ht="14.25" customHeight="1" x14ac:dyDescent="0.3">
      <c r="A429" s="29" t="s">
        <v>124</v>
      </c>
      <c r="B429" s="29" t="s">
        <v>124</v>
      </c>
      <c r="C429" s="29" t="s">
        <v>124</v>
      </c>
      <c r="D429" s="29" t="s">
        <v>480</v>
      </c>
      <c r="E429" s="29" t="s">
        <v>229</v>
      </c>
      <c r="F429" s="29" t="s">
        <v>481</v>
      </c>
      <c r="G429" s="30">
        <v>2500</v>
      </c>
      <c r="H429" s="30">
        <v>620.09</v>
      </c>
      <c r="I429" s="10">
        <f t="shared" si="6"/>
        <v>0.24803600000000001</v>
      </c>
    </row>
    <row r="430" spans="1:9" ht="27" customHeight="1" x14ac:dyDescent="0.3">
      <c r="A430" s="29" t="s">
        <v>124</v>
      </c>
      <c r="B430" s="29" t="s">
        <v>124</v>
      </c>
      <c r="C430" s="29" t="s">
        <v>124</v>
      </c>
      <c r="D430" s="29" t="s">
        <v>484</v>
      </c>
      <c r="E430" s="29" t="s">
        <v>229</v>
      </c>
      <c r="F430" s="29" t="s">
        <v>485</v>
      </c>
      <c r="G430" s="30">
        <v>1300</v>
      </c>
      <c r="H430" s="30">
        <v>1100</v>
      </c>
      <c r="I430" s="10">
        <f t="shared" si="6"/>
        <v>0.84615384615384615</v>
      </c>
    </row>
    <row r="431" spans="1:9" ht="14.25" customHeight="1" x14ac:dyDescent="0.3">
      <c r="A431" s="29" t="s">
        <v>124</v>
      </c>
      <c r="B431" s="29" t="s">
        <v>124</v>
      </c>
      <c r="C431" s="29" t="s">
        <v>124</v>
      </c>
      <c r="D431" s="29" t="s">
        <v>490</v>
      </c>
      <c r="E431" s="29" t="s">
        <v>229</v>
      </c>
      <c r="F431" s="29" t="s">
        <v>491</v>
      </c>
      <c r="G431" s="30">
        <v>1000</v>
      </c>
      <c r="H431" s="30">
        <v>0</v>
      </c>
      <c r="I431" s="10">
        <f t="shared" si="6"/>
        <v>0</v>
      </c>
    </row>
    <row r="432" spans="1:9" ht="14.25" customHeight="1" x14ac:dyDescent="0.3">
      <c r="A432" s="29"/>
      <c r="B432" s="29"/>
      <c r="C432" s="29" t="s">
        <v>474</v>
      </c>
      <c r="D432" s="29"/>
      <c r="E432" s="29"/>
      <c r="F432" s="29" t="s">
        <v>475</v>
      </c>
      <c r="G432" s="30">
        <v>174300</v>
      </c>
      <c r="H432" s="30">
        <v>0</v>
      </c>
      <c r="I432" s="10">
        <f t="shared" si="6"/>
        <v>0</v>
      </c>
    </row>
    <row r="433" spans="1:9" ht="14.25" customHeight="1" x14ac:dyDescent="0.3">
      <c r="A433" s="29" t="s">
        <v>124</v>
      </c>
      <c r="B433" s="29" t="s">
        <v>124</v>
      </c>
      <c r="C433" s="29" t="s">
        <v>124</v>
      </c>
      <c r="D433" s="29" t="s">
        <v>494</v>
      </c>
      <c r="E433" s="29" t="s">
        <v>229</v>
      </c>
      <c r="F433" s="29" t="s">
        <v>495</v>
      </c>
      <c r="G433" s="30">
        <v>300</v>
      </c>
      <c r="H433" s="30">
        <v>0</v>
      </c>
      <c r="I433" s="10">
        <f t="shared" si="6"/>
        <v>0</v>
      </c>
    </row>
    <row r="434" spans="1:9" ht="14.25" customHeight="1" x14ac:dyDescent="0.3">
      <c r="A434" s="29" t="s">
        <v>124</v>
      </c>
      <c r="B434" s="29" t="s">
        <v>124</v>
      </c>
      <c r="C434" s="29" t="s">
        <v>124</v>
      </c>
      <c r="D434" s="29" t="s">
        <v>567</v>
      </c>
      <c r="E434" s="29" t="s">
        <v>229</v>
      </c>
      <c r="F434" s="29" t="s">
        <v>568</v>
      </c>
      <c r="G434" s="30">
        <v>174000</v>
      </c>
      <c r="H434" s="30">
        <v>0</v>
      </c>
      <c r="I434" s="10">
        <f t="shared" si="6"/>
        <v>0</v>
      </c>
    </row>
    <row r="435" spans="1:9" ht="27" customHeight="1" x14ac:dyDescent="0.3">
      <c r="A435" s="29"/>
      <c r="B435" s="29"/>
      <c r="C435" s="29" t="s">
        <v>435</v>
      </c>
      <c r="D435" s="29"/>
      <c r="E435" s="29"/>
      <c r="F435" s="29" t="s">
        <v>436</v>
      </c>
      <c r="G435" s="30">
        <v>65917</v>
      </c>
      <c r="H435" s="30">
        <v>18107.57</v>
      </c>
      <c r="I435" s="10">
        <f t="shared" si="6"/>
        <v>0.27470258051792407</v>
      </c>
    </row>
    <row r="436" spans="1:9" ht="27" customHeight="1" x14ac:dyDescent="0.3">
      <c r="A436" s="29" t="s">
        <v>124</v>
      </c>
      <c r="B436" s="29" t="s">
        <v>124</v>
      </c>
      <c r="C436" s="29" t="s">
        <v>124</v>
      </c>
      <c r="D436" s="29" t="s">
        <v>437</v>
      </c>
      <c r="E436" s="29" t="s">
        <v>229</v>
      </c>
      <c r="F436" s="29" t="s">
        <v>438</v>
      </c>
      <c r="G436" s="30">
        <v>35220</v>
      </c>
      <c r="H436" s="30">
        <v>11957.92</v>
      </c>
      <c r="I436" s="10">
        <f t="shared" si="6"/>
        <v>0.33952072685973878</v>
      </c>
    </row>
    <row r="437" spans="1:9" ht="27" customHeight="1" x14ac:dyDescent="0.3">
      <c r="A437" s="29" t="s">
        <v>124</v>
      </c>
      <c r="B437" s="29" t="s">
        <v>124</v>
      </c>
      <c r="C437" s="29" t="s">
        <v>124</v>
      </c>
      <c r="D437" s="29" t="s">
        <v>496</v>
      </c>
      <c r="E437" s="29" t="s">
        <v>229</v>
      </c>
      <c r="F437" s="29" t="s">
        <v>497</v>
      </c>
      <c r="G437" s="30">
        <v>1300</v>
      </c>
      <c r="H437" s="30">
        <v>1131.51</v>
      </c>
      <c r="I437" s="10">
        <f t="shared" si="6"/>
        <v>0.87039230769230769</v>
      </c>
    </row>
    <row r="438" spans="1:9" ht="27" customHeight="1" x14ac:dyDescent="0.3">
      <c r="A438" s="29" t="s">
        <v>124</v>
      </c>
      <c r="B438" s="29" t="s">
        <v>124</v>
      </c>
      <c r="C438" s="29" t="s">
        <v>124</v>
      </c>
      <c r="D438" s="29" t="s">
        <v>439</v>
      </c>
      <c r="E438" s="29" t="s">
        <v>229</v>
      </c>
      <c r="F438" s="29" t="s">
        <v>440</v>
      </c>
      <c r="G438" s="30">
        <v>9319</v>
      </c>
      <c r="H438" s="30">
        <v>2263.31</v>
      </c>
      <c r="I438" s="10">
        <f t="shared" si="6"/>
        <v>0.24287047966520012</v>
      </c>
    </row>
    <row r="439" spans="1:9" ht="27" customHeight="1" x14ac:dyDescent="0.3">
      <c r="A439" s="29" t="s">
        <v>124</v>
      </c>
      <c r="B439" s="29" t="s">
        <v>124</v>
      </c>
      <c r="C439" s="29" t="s">
        <v>124</v>
      </c>
      <c r="D439" s="29" t="s">
        <v>441</v>
      </c>
      <c r="E439" s="29" t="s">
        <v>229</v>
      </c>
      <c r="F439" s="29" t="s">
        <v>442</v>
      </c>
      <c r="G439" s="30">
        <v>1358</v>
      </c>
      <c r="H439" s="30">
        <v>272.02999999999997</v>
      </c>
      <c r="I439" s="10">
        <f t="shared" si="6"/>
        <v>0.2003166421207658</v>
      </c>
    </row>
    <row r="440" spans="1:9" ht="27" customHeight="1" x14ac:dyDescent="0.3">
      <c r="A440" s="29" t="s">
        <v>124</v>
      </c>
      <c r="B440" s="29" t="s">
        <v>124</v>
      </c>
      <c r="C440" s="29" t="s">
        <v>124</v>
      </c>
      <c r="D440" s="29" t="s">
        <v>462</v>
      </c>
      <c r="E440" s="29" t="s">
        <v>229</v>
      </c>
      <c r="F440" s="29" t="s">
        <v>463</v>
      </c>
      <c r="G440" s="30">
        <v>18720</v>
      </c>
      <c r="H440" s="30">
        <v>2482.8000000000002</v>
      </c>
      <c r="I440" s="10">
        <f t="shared" si="6"/>
        <v>0.13262820512820514</v>
      </c>
    </row>
    <row r="441" spans="1:9" ht="27" customHeight="1" x14ac:dyDescent="0.3">
      <c r="A441" s="7"/>
      <c r="B441" s="7" t="s">
        <v>576</v>
      </c>
      <c r="C441" s="7"/>
      <c r="D441" s="7"/>
      <c r="E441" s="7"/>
      <c r="F441" s="7" t="s">
        <v>577</v>
      </c>
      <c r="G441" s="28">
        <v>30000</v>
      </c>
      <c r="H441" s="28">
        <v>7213.7</v>
      </c>
      <c r="I441" s="10">
        <f t="shared" si="6"/>
        <v>0.24045666666666665</v>
      </c>
    </row>
    <row r="442" spans="1:9" ht="27" customHeight="1" x14ac:dyDescent="0.3">
      <c r="A442" s="29"/>
      <c r="B442" s="29"/>
      <c r="C442" s="29" t="s">
        <v>421</v>
      </c>
      <c r="D442" s="29"/>
      <c r="E442" s="29"/>
      <c r="F442" s="29" t="s">
        <v>422</v>
      </c>
      <c r="G442" s="30">
        <v>30000</v>
      </c>
      <c r="H442" s="30">
        <v>7213.7</v>
      </c>
      <c r="I442" s="10">
        <f t="shared" si="6"/>
        <v>0.24045666666666665</v>
      </c>
    </row>
    <row r="443" spans="1:9" ht="27" customHeight="1" x14ac:dyDescent="0.3">
      <c r="A443" s="29" t="s">
        <v>124</v>
      </c>
      <c r="B443" s="29" t="s">
        <v>124</v>
      </c>
      <c r="C443" s="29" t="s">
        <v>124</v>
      </c>
      <c r="D443" s="29" t="s">
        <v>543</v>
      </c>
      <c r="E443" s="29" t="s">
        <v>229</v>
      </c>
      <c r="F443" s="29" t="s">
        <v>544</v>
      </c>
      <c r="G443" s="30">
        <v>30000</v>
      </c>
      <c r="H443" s="30">
        <v>7213.7</v>
      </c>
      <c r="I443" s="10">
        <f t="shared" si="6"/>
        <v>0.24045666666666665</v>
      </c>
    </row>
    <row r="444" spans="1:9" ht="52.8" customHeight="1" x14ac:dyDescent="0.3">
      <c r="A444" s="7"/>
      <c r="B444" s="7" t="s">
        <v>397</v>
      </c>
      <c r="C444" s="7"/>
      <c r="D444" s="7"/>
      <c r="E444" s="7"/>
      <c r="F444" s="7" t="s">
        <v>398</v>
      </c>
      <c r="G444" s="28">
        <v>27500</v>
      </c>
      <c r="H444" s="28">
        <v>15598.75</v>
      </c>
      <c r="I444" s="10">
        <f t="shared" si="6"/>
        <v>0.56722727272727269</v>
      </c>
    </row>
    <row r="445" spans="1:9" ht="27" customHeight="1" x14ac:dyDescent="0.3">
      <c r="A445" s="29"/>
      <c r="B445" s="29"/>
      <c r="C445" s="29" t="s">
        <v>421</v>
      </c>
      <c r="D445" s="29"/>
      <c r="E445" s="29"/>
      <c r="F445" s="29" t="s">
        <v>422</v>
      </c>
      <c r="G445" s="30">
        <v>27500</v>
      </c>
      <c r="H445" s="30">
        <v>15598.75</v>
      </c>
      <c r="I445" s="10">
        <f t="shared" si="6"/>
        <v>0.56722727272727269</v>
      </c>
    </row>
    <row r="446" spans="1:9" ht="27" customHeight="1" x14ac:dyDescent="0.3">
      <c r="A446" s="29" t="s">
        <v>124</v>
      </c>
      <c r="B446" s="29" t="s">
        <v>124</v>
      </c>
      <c r="C446" s="29" t="s">
        <v>124</v>
      </c>
      <c r="D446" s="29" t="s">
        <v>565</v>
      </c>
      <c r="E446" s="29" t="s">
        <v>229</v>
      </c>
      <c r="F446" s="29" t="s">
        <v>566</v>
      </c>
      <c r="G446" s="30">
        <v>27500</v>
      </c>
      <c r="H446" s="30">
        <v>15598.75</v>
      </c>
      <c r="I446" s="10">
        <f t="shared" si="6"/>
        <v>0.56722727272727269</v>
      </c>
    </row>
    <row r="447" spans="1:9" ht="27" customHeight="1" x14ac:dyDescent="0.3">
      <c r="A447" s="3" t="s">
        <v>399</v>
      </c>
      <c r="B447" s="3"/>
      <c r="C447" s="3"/>
      <c r="D447" s="3"/>
      <c r="E447" s="3"/>
      <c r="F447" s="3" t="s">
        <v>400</v>
      </c>
      <c r="G447" s="27">
        <v>1666723.8400000001</v>
      </c>
      <c r="H447" s="27">
        <v>652637.32999999996</v>
      </c>
      <c r="I447" s="5">
        <f t="shared" si="6"/>
        <v>0.39156896561820337</v>
      </c>
    </row>
    <row r="448" spans="1:9" ht="27" customHeight="1" x14ac:dyDescent="0.3">
      <c r="A448" s="7"/>
      <c r="B448" s="7" t="s">
        <v>401</v>
      </c>
      <c r="C448" s="7"/>
      <c r="D448" s="7"/>
      <c r="E448" s="7"/>
      <c r="F448" s="7" t="s">
        <v>402</v>
      </c>
      <c r="G448" s="28">
        <v>78350.710000000006</v>
      </c>
      <c r="H448" s="28">
        <v>50000</v>
      </c>
      <c r="I448" s="10">
        <f t="shared" si="6"/>
        <v>0.63815631026189801</v>
      </c>
    </row>
    <row r="449" spans="1:9" ht="27" customHeight="1" x14ac:dyDescent="0.3">
      <c r="A449" s="29"/>
      <c r="B449" s="29"/>
      <c r="C449" s="29" t="s">
        <v>537</v>
      </c>
      <c r="D449" s="29"/>
      <c r="E449" s="29"/>
      <c r="F449" s="29" t="s">
        <v>538</v>
      </c>
      <c r="G449" s="30">
        <v>38699.620000000003</v>
      </c>
      <c r="H449" s="30">
        <v>24700</v>
      </c>
      <c r="I449" s="10">
        <f t="shared" si="6"/>
        <v>0.63824916110287389</v>
      </c>
    </row>
    <row r="450" spans="1:9" ht="27" customHeight="1" x14ac:dyDescent="0.3">
      <c r="A450" s="29" t="s">
        <v>124</v>
      </c>
      <c r="B450" s="29" t="s">
        <v>124</v>
      </c>
      <c r="C450" s="29" t="s">
        <v>124</v>
      </c>
      <c r="D450" s="29" t="s">
        <v>453</v>
      </c>
      <c r="E450" s="29" t="s">
        <v>122</v>
      </c>
      <c r="F450" s="29" t="s">
        <v>454</v>
      </c>
      <c r="G450" s="30">
        <v>38699.620000000003</v>
      </c>
      <c r="H450" s="30">
        <v>24700</v>
      </c>
      <c r="I450" s="10">
        <f t="shared" ref="I450:I513" si="7">IF($G450=0,0,$H450/$G450)</f>
        <v>0.63824916110287389</v>
      </c>
    </row>
    <row r="451" spans="1:9" ht="39.9" customHeight="1" x14ac:dyDescent="0.3">
      <c r="A451" s="29"/>
      <c r="B451" s="29"/>
      <c r="C451" s="29" t="s">
        <v>539</v>
      </c>
      <c r="D451" s="29"/>
      <c r="E451" s="29"/>
      <c r="F451" s="29" t="s">
        <v>540</v>
      </c>
      <c r="G451" s="30">
        <v>39651.089999999997</v>
      </c>
      <c r="H451" s="30">
        <v>25300</v>
      </c>
      <c r="I451" s="10">
        <f t="shared" si="7"/>
        <v>0.63806568747542636</v>
      </c>
    </row>
    <row r="452" spans="1:9" ht="27" customHeight="1" x14ac:dyDescent="0.3">
      <c r="A452" s="29" t="s">
        <v>124</v>
      </c>
      <c r="B452" s="29" t="s">
        <v>124</v>
      </c>
      <c r="C452" s="29" t="s">
        <v>124</v>
      </c>
      <c r="D452" s="29" t="s">
        <v>453</v>
      </c>
      <c r="E452" s="29" t="s">
        <v>147</v>
      </c>
      <c r="F452" s="29" t="s">
        <v>454</v>
      </c>
      <c r="G452" s="30">
        <v>39651.089999999997</v>
      </c>
      <c r="H452" s="30">
        <v>25300</v>
      </c>
      <c r="I452" s="10">
        <f t="shared" si="7"/>
        <v>0.63806568747542636</v>
      </c>
    </row>
    <row r="453" spans="1:9" ht="27" customHeight="1" x14ac:dyDescent="0.3">
      <c r="A453" s="7"/>
      <c r="B453" s="7" t="s">
        <v>403</v>
      </c>
      <c r="C453" s="7"/>
      <c r="D453" s="7"/>
      <c r="E453" s="7"/>
      <c r="F453" s="7" t="s">
        <v>404</v>
      </c>
      <c r="G453" s="28">
        <v>877000</v>
      </c>
      <c r="H453" s="28">
        <v>401263.61</v>
      </c>
      <c r="I453" s="10">
        <f t="shared" si="7"/>
        <v>0.45754117445838083</v>
      </c>
    </row>
    <row r="454" spans="1:9" ht="27" customHeight="1" x14ac:dyDescent="0.3">
      <c r="A454" s="29"/>
      <c r="B454" s="29"/>
      <c r="C454" s="29" t="s">
        <v>421</v>
      </c>
      <c r="D454" s="29"/>
      <c r="E454" s="29"/>
      <c r="F454" s="29" t="s">
        <v>422</v>
      </c>
      <c r="G454" s="30">
        <v>827783.26</v>
      </c>
      <c r="H454" s="30">
        <v>381185.77</v>
      </c>
      <c r="I454" s="10">
        <f t="shared" si="7"/>
        <v>0.46048982676938888</v>
      </c>
    </row>
    <row r="455" spans="1:9" ht="14.25" customHeight="1" x14ac:dyDescent="0.3">
      <c r="A455" s="29" t="s">
        <v>124</v>
      </c>
      <c r="B455" s="29" t="s">
        <v>124</v>
      </c>
      <c r="C455" s="29" t="s">
        <v>124</v>
      </c>
      <c r="D455" s="29" t="s">
        <v>431</v>
      </c>
      <c r="E455" s="29" t="s">
        <v>229</v>
      </c>
      <c r="F455" s="29" t="s">
        <v>432</v>
      </c>
      <c r="G455" s="30">
        <v>5000</v>
      </c>
      <c r="H455" s="30">
        <v>295.2</v>
      </c>
      <c r="I455" s="10">
        <f t="shared" si="7"/>
        <v>5.9039999999999995E-2</v>
      </c>
    </row>
    <row r="456" spans="1:9" ht="14.25" customHeight="1" x14ac:dyDescent="0.3">
      <c r="A456" s="29" t="s">
        <v>124</v>
      </c>
      <c r="B456" s="29" t="s">
        <v>124</v>
      </c>
      <c r="C456" s="29" t="s">
        <v>124</v>
      </c>
      <c r="D456" s="29" t="s">
        <v>478</v>
      </c>
      <c r="E456" s="29" t="s">
        <v>229</v>
      </c>
      <c r="F456" s="29" t="s">
        <v>479</v>
      </c>
      <c r="G456" s="30">
        <v>220</v>
      </c>
      <c r="H456" s="30">
        <v>220</v>
      </c>
      <c r="I456" s="10">
        <f t="shared" si="7"/>
        <v>1</v>
      </c>
    </row>
    <row r="457" spans="1:9" ht="27" customHeight="1" x14ac:dyDescent="0.3">
      <c r="A457" s="29" t="s">
        <v>124</v>
      </c>
      <c r="B457" s="29" t="s">
        <v>124</v>
      </c>
      <c r="C457" s="29" t="s">
        <v>124</v>
      </c>
      <c r="D457" s="29" t="s">
        <v>425</v>
      </c>
      <c r="E457" s="29" t="s">
        <v>229</v>
      </c>
      <c r="F457" s="29" t="s">
        <v>426</v>
      </c>
      <c r="G457" s="30">
        <v>800713</v>
      </c>
      <c r="H457" s="30">
        <v>374523.32</v>
      </c>
      <c r="I457" s="10">
        <f t="shared" si="7"/>
        <v>0.46773727914995761</v>
      </c>
    </row>
    <row r="458" spans="1:9" ht="27" customHeight="1" x14ac:dyDescent="0.3">
      <c r="A458" s="29" t="s">
        <v>124</v>
      </c>
      <c r="B458" s="29" t="s">
        <v>124</v>
      </c>
      <c r="C458" s="29" t="s">
        <v>124</v>
      </c>
      <c r="D458" s="29" t="s">
        <v>578</v>
      </c>
      <c r="E458" s="29" t="s">
        <v>229</v>
      </c>
      <c r="F458" s="29" t="s">
        <v>579</v>
      </c>
      <c r="G458" s="30">
        <v>17500</v>
      </c>
      <c r="H458" s="30">
        <v>2619.9</v>
      </c>
      <c r="I458" s="10">
        <f t="shared" si="7"/>
        <v>0.14970857142857144</v>
      </c>
    </row>
    <row r="459" spans="1:9" ht="14.25" customHeight="1" x14ac:dyDescent="0.3">
      <c r="A459" s="29" t="s">
        <v>124</v>
      </c>
      <c r="B459" s="29" t="s">
        <v>124</v>
      </c>
      <c r="C459" s="29" t="s">
        <v>124</v>
      </c>
      <c r="D459" s="29" t="s">
        <v>480</v>
      </c>
      <c r="E459" s="29" t="s">
        <v>229</v>
      </c>
      <c r="F459" s="29" t="s">
        <v>481</v>
      </c>
      <c r="G459" s="30">
        <v>200</v>
      </c>
      <c r="H459" s="30">
        <v>56.84</v>
      </c>
      <c r="I459" s="10">
        <f t="shared" si="7"/>
        <v>0.28420000000000001</v>
      </c>
    </row>
    <row r="460" spans="1:9" ht="27" customHeight="1" x14ac:dyDescent="0.3">
      <c r="A460" s="29" t="s">
        <v>124</v>
      </c>
      <c r="B460" s="29" t="s">
        <v>124</v>
      </c>
      <c r="C460" s="29" t="s">
        <v>124</v>
      </c>
      <c r="D460" s="29" t="s">
        <v>484</v>
      </c>
      <c r="E460" s="29" t="s">
        <v>229</v>
      </c>
      <c r="F460" s="29" t="s">
        <v>485</v>
      </c>
      <c r="G460" s="30">
        <v>1550.26</v>
      </c>
      <c r="H460" s="30">
        <v>1162.7</v>
      </c>
      <c r="I460" s="10">
        <f t="shared" si="7"/>
        <v>0.75000322526543939</v>
      </c>
    </row>
    <row r="461" spans="1:9" ht="14.25" customHeight="1" x14ac:dyDescent="0.3">
      <c r="A461" s="29" t="s">
        <v>124</v>
      </c>
      <c r="B461" s="29" t="s">
        <v>124</v>
      </c>
      <c r="C461" s="29" t="s">
        <v>124</v>
      </c>
      <c r="D461" s="29" t="s">
        <v>466</v>
      </c>
      <c r="E461" s="29" t="s">
        <v>229</v>
      </c>
      <c r="F461" s="29" t="s">
        <v>467</v>
      </c>
      <c r="G461" s="30">
        <v>1000</v>
      </c>
      <c r="H461" s="30">
        <v>932.52</v>
      </c>
      <c r="I461" s="10">
        <f t="shared" si="7"/>
        <v>0.93252000000000002</v>
      </c>
    </row>
    <row r="462" spans="1:9" ht="14.25" customHeight="1" x14ac:dyDescent="0.3">
      <c r="A462" s="29" t="s">
        <v>124</v>
      </c>
      <c r="B462" s="29" t="s">
        <v>124</v>
      </c>
      <c r="C462" s="29" t="s">
        <v>124</v>
      </c>
      <c r="D462" s="29" t="s">
        <v>490</v>
      </c>
      <c r="E462" s="29" t="s">
        <v>229</v>
      </c>
      <c r="F462" s="29" t="s">
        <v>491</v>
      </c>
      <c r="G462" s="30">
        <v>1600</v>
      </c>
      <c r="H462" s="30">
        <v>1375.29</v>
      </c>
      <c r="I462" s="10">
        <f t="shared" si="7"/>
        <v>0.85955625000000002</v>
      </c>
    </row>
    <row r="463" spans="1:9" ht="14.25" customHeight="1" x14ac:dyDescent="0.3">
      <c r="A463" s="29"/>
      <c r="B463" s="29"/>
      <c r="C463" s="29" t="s">
        <v>474</v>
      </c>
      <c r="D463" s="29"/>
      <c r="E463" s="29"/>
      <c r="F463" s="29" t="s">
        <v>475</v>
      </c>
      <c r="G463" s="30">
        <v>400</v>
      </c>
      <c r="H463" s="30">
        <v>0</v>
      </c>
      <c r="I463" s="10">
        <f t="shared" si="7"/>
        <v>0</v>
      </c>
    </row>
    <row r="464" spans="1:9" ht="14.25" customHeight="1" x14ac:dyDescent="0.3">
      <c r="A464" s="29" t="s">
        <v>124</v>
      </c>
      <c r="B464" s="29" t="s">
        <v>124</v>
      </c>
      <c r="C464" s="29" t="s">
        <v>124</v>
      </c>
      <c r="D464" s="29" t="s">
        <v>494</v>
      </c>
      <c r="E464" s="29" t="s">
        <v>229</v>
      </c>
      <c r="F464" s="29" t="s">
        <v>495</v>
      </c>
      <c r="G464" s="30">
        <v>400</v>
      </c>
      <c r="H464" s="30">
        <v>0</v>
      </c>
      <c r="I464" s="10">
        <f t="shared" si="7"/>
        <v>0</v>
      </c>
    </row>
    <row r="465" spans="1:9" ht="27" customHeight="1" x14ac:dyDescent="0.3">
      <c r="A465" s="29"/>
      <c r="B465" s="29"/>
      <c r="C465" s="29" t="s">
        <v>435</v>
      </c>
      <c r="D465" s="29"/>
      <c r="E465" s="29"/>
      <c r="F465" s="29" t="s">
        <v>436</v>
      </c>
      <c r="G465" s="30">
        <v>48816.74</v>
      </c>
      <c r="H465" s="30">
        <v>20077.84</v>
      </c>
      <c r="I465" s="10">
        <f t="shared" si="7"/>
        <v>0.4112900615649468</v>
      </c>
    </row>
    <row r="466" spans="1:9" ht="27" customHeight="1" x14ac:dyDescent="0.3">
      <c r="A466" s="29" t="s">
        <v>124</v>
      </c>
      <c r="B466" s="29" t="s">
        <v>124</v>
      </c>
      <c r="C466" s="29" t="s">
        <v>124</v>
      </c>
      <c r="D466" s="29" t="s">
        <v>437</v>
      </c>
      <c r="E466" s="29" t="s">
        <v>229</v>
      </c>
      <c r="F466" s="29" t="s">
        <v>438</v>
      </c>
      <c r="G466" s="30">
        <v>38162.06</v>
      </c>
      <c r="H466" s="30">
        <v>14655.91</v>
      </c>
      <c r="I466" s="10">
        <f t="shared" si="7"/>
        <v>0.38404399552854329</v>
      </c>
    </row>
    <row r="467" spans="1:9" ht="14.25" customHeight="1" x14ac:dyDescent="0.3">
      <c r="A467" s="29" t="s">
        <v>124</v>
      </c>
      <c r="B467" s="29" t="s">
        <v>124</v>
      </c>
      <c r="C467" s="29" t="s">
        <v>124</v>
      </c>
      <c r="D467" s="29" t="s">
        <v>496</v>
      </c>
      <c r="E467" s="29" t="s">
        <v>229</v>
      </c>
      <c r="F467" s="29" t="s">
        <v>497</v>
      </c>
      <c r="G467" s="30">
        <v>2531.6799999999998</v>
      </c>
      <c r="H467" s="30">
        <v>2531.6799999999998</v>
      </c>
      <c r="I467" s="10">
        <f t="shared" si="7"/>
        <v>1</v>
      </c>
    </row>
    <row r="468" spans="1:9" ht="27" customHeight="1" x14ac:dyDescent="0.3">
      <c r="A468" s="29" t="s">
        <v>124</v>
      </c>
      <c r="B468" s="29" t="s">
        <v>124</v>
      </c>
      <c r="C468" s="29" t="s">
        <v>124</v>
      </c>
      <c r="D468" s="29" t="s">
        <v>439</v>
      </c>
      <c r="E468" s="29" t="s">
        <v>229</v>
      </c>
      <c r="F468" s="29" t="s">
        <v>440</v>
      </c>
      <c r="G468" s="30">
        <v>7116</v>
      </c>
      <c r="H468" s="30">
        <v>2575.06</v>
      </c>
      <c r="I468" s="10">
        <f t="shared" si="7"/>
        <v>0.36186902754356381</v>
      </c>
    </row>
    <row r="469" spans="1:9" ht="27" customHeight="1" x14ac:dyDescent="0.3">
      <c r="A469" s="29" t="s">
        <v>124</v>
      </c>
      <c r="B469" s="29" t="s">
        <v>124</v>
      </c>
      <c r="C469" s="29" t="s">
        <v>124</v>
      </c>
      <c r="D469" s="29" t="s">
        <v>441</v>
      </c>
      <c r="E469" s="29" t="s">
        <v>229</v>
      </c>
      <c r="F469" s="29" t="s">
        <v>442</v>
      </c>
      <c r="G469" s="30">
        <v>1007</v>
      </c>
      <c r="H469" s="30">
        <v>315.19</v>
      </c>
      <c r="I469" s="10">
        <f t="shared" si="7"/>
        <v>0.31299900695134059</v>
      </c>
    </row>
    <row r="470" spans="1:9" ht="27" customHeight="1" x14ac:dyDescent="0.3">
      <c r="A470" s="7"/>
      <c r="B470" s="7" t="s">
        <v>580</v>
      </c>
      <c r="C470" s="7"/>
      <c r="D470" s="7"/>
      <c r="E470" s="7"/>
      <c r="F470" s="7" t="s">
        <v>581</v>
      </c>
      <c r="G470" s="28">
        <v>69208.78</v>
      </c>
      <c r="H470" s="28">
        <v>33550.49</v>
      </c>
      <c r="I470" s="10">
        <f t="shared" si="7"/>
        <v>0.48477216330066791</v>
      </c>
    </row>
    <row r="471" spans="1:9" ht="27" customHeight="1" x14ac:dyDescent="0.3">
      <c r="A471" s="29"/>
      <c r="B471" s="29"/>
      <c r="C471" s="29" t="s">
        <v>421</v>
      </c>
      <c r="D471" s="29"/>
      <c r="E471" s="29"/>
      <c r="F471" s="29" t="s">
        <v>422</v>
      </c>
      <c r="G471" s="30">
        <v>69208.78</v>
      </c>
      <c r="H471" s="30">
        <v>33550.49</v>
      </c>
      <c r="I471" s="10">
        <f t="shared" si="7"/>
        <v>0.48477216330066791</v>
      </c>
    </row>
    <row r="472" spans="1:9" ht="27" customHeight="1" x14ac:dyDescent="0.3">
      <c r="A472" s="29" t="s">
        <v>124</v>
      </c>
      <c r="B472" s="29" t="s">
        <v>124</v>
      </c>
      <c r="C472" s="29" t="s">
        <v>124</v>
      </c>
      <c r="D472" s="29" t="s">
        <v>431</v>
      </c>
      <c r="E472" s="29" t="s">
        <v>229</v>
      </c>
      <c r="F472" s="29" t="s">
        <v>432</v>
      </c>
      <c r="G472" s="30">
        <v>16708.78</v>
      </c>
      <c r="H472" s="30">
        <v>5059.79</v>
      </c>
      <c r="I472" s="10">
        <f t="shared" si="7"/>
        <v>0.30282222879228765</v>
      </c>
    </row>
    <row r="473" spans="1:9" ht="14.25" customHeight="1" x14ac:dyDescent="0.3">
      <c r="A473" s="29" t="s">
        <v>124</v>
      </c>
      <c r="B473" s="29" t="s">
        <v>124</v>
      </c>
      <c r="C473" s="29" t="s">
        <v>124</v>
      </c>
      <c r="D473" s="29" t="s">
        <v>425</v>
      </c>
      <c r="E473" s="29" t="s">
        <v>229</v>
      </c>
      <c r="F473" s="29" t="s">
        <v>426</v>
      </c>
      <c r="G473" s="30">
        <v>52500</v>
      </c>
      <c r="H473" s="30">
        <v>28490.7</v>
      </c>
      <c r="I473" s="10">
        <f t="shared" si="7"/>
        <v>0.54268000000000005</v>
      </c>
    </row>
    <row r="474" spans="1:9" ht="27" customHeight="1" x14ac:dyDescent="0.3">
      <c r="A474" s="7"/>
      <c r="B474" s="7" t="s">
        <v>582</v>
      </c>
      <c r="C474" s="7"/>
      <c r="D474" s="7"/>
      <c r="E474" s="7"/>
      <c r="F474" s="7" t="s">
        <v>583</v>
      </c>
      <c r="G474" s="28">
        <v>244007.31</v>
      </c>
      <c r="H474" s="28">
        <v>146660.42000000001</v>
      </c>
      <c r="I474" s="10">
        <f t="shared" si="7"/>
        <v>0.60104928823648773</v>
      </c>
    </row>
    <row r="475" spans="1:9" ht="27" customHeight="1" x14ac:dyDescent="0.3">
      <c r="A475" s="29"/>
      <c r="B475" s="29"/>
      <c r="C475" s="29" t="s">
        <v>421</v>
      </c>
      <c r="D475" s="29"/>
      <c r="E475" s="29"/>
      <c r="F475" s="29" t="s">
        <v>422</v>
      </c>
      <c r="G475" s="30">
        <v>244007.31</v>
      </c>
      <c r="H475" s="30">
        <v>146660.42000000001</v>
      </c>
      <c r="I475" s="10">
        <f t="shared" si="7"/>
        <v>0.60104928823648773</v>
      </c>
    </row>
    <row r="476" spans="1:9" ht="27" customHeight="1" x14ac:dyDescent="0.3">
      <c r="A476" s="29" t="s">
        <v>124</v>
      </c>
      <c r="B476" s="29" t="s">
        <v>124</v>
      </c>
      <c r="C476" s="29" t="s">
        <v>124</v>
      </c>
      <c r="D476" s="29" t="s">
        <v>423</v>
      </c>
      <c r="E476" s="29" t="s">
        <v>229</v>
      </c>
      <c r="F476" s="29" t="s">
        <v>424</v>
      </c>
      <c r="G476" s="30">
        <v>134007.31</v>
      </c>
      <c r="H476" s="30">
        <v>90365.62</v>
      </c>
      <c r="I476" s="10">
        <f t="shared" si="7"/>
        <v>0.67433351210467551</v>
      </c>
    </row>
    <row r="477" spans="1:9" ht="14.25" customHeight="1" x14ac:dyDescent="0.3">
      <c r="A477" s="29" t="s">
        <v>124</v>
      </c>
      <c r="B477" s="29" t="s">
        <v>124</v>
      </c>
      <c r="C477" s="29" t="s">
        <v>124</v>
      </c>
      <c r="D477" s="29" t="s">
        <v>449</v>
      </c>
      <c r="E477" s="29" t="s">
        <v>229</v>
      </c>
      <c r="F477" s="29" t="s">
        <v>450</v>
      </c>
      <c r="G477" s="30">
        <v>100000</v>
      </c>
      <c r="H477" s="30">
        <v>53519.8</v>
      </c>
      <c r="I477" s="10">
        <f t="shared" si="7"/>
        <v>0.53519800000000006</v>
      </c>
    </row>
    <row r="478" spans="1:9" ht="14.25" customHeight="1" x14ac:dyDescent="0.3">
      <c r="A478" s="29" t="s">
        <v>124</v>
      </c>
      <c r="B478" s="29" t="s">
        <v>124</v>
      </c>
      <c r="C478" s="29" t="s">
        <v>124</v>
      </c>
      <c r="D478" s="29" t="s">
        <v>425</v>
      </c>
      <c r="E478" s="29" t="s">
        <v>229</v>
      </c>
      <c r="F478" s="29" t="s">
        <v>426</v>
      </c>
      <c r="G478" s="30">
        <v>10000</v>
      </c>
      <c r="H478" s="30">
        <v>2775</v>
      </c>
      <c r="I478" s="10">
        <f t="shared" si="7"/>
        <v>0.27750000000000002</v>
      </c>
    </row>
    <row r="479" spans="1:9" ht="14.25" customHeight="1" x14ac:dyDescent="0.3">
      <c r="A479" s="7"/>
      <c r="B479" s="7" t="s">
        <v>584</v>
      </c>
      <c r="C479" s="7"/>
      <c r="D479" s="7"/>
      <c r="E479" s="7"/>
      <c r="F479" s="7" t="s">
        <v>585</v>
      </c>
      <c r="G479" s="28">
        <v>153750</v>
      </c>
      <c r="H479" s="28">
        <v>0</v>
      </c>
      <c r="I479" s="10">
        <f t="shared" si="7"/>
        <v>0</v>
      </c>
    </row>
    <row r="480" spans="1:9" ht="27" customHeight="1" x14ac:dyDescent="0.3">
      <c r="A480" s="29"/>
      <c r="B480" s="29"/>
      <c r="C480" s="29" t="s">
        <v>513</v>
      </c>
      <c r="D480" s="29"/>
      <c r="E480" s="29"/>
      <c r="F480" s="29" t="s">
        <v>514</v>
      </c>
      <c r="G480" s="30">
        <v>153750</v>
      </c>
      <c r="H480" s="30">
        <v>0</v>
      </c>
      <c r="I480" s="10">
        <f t="shared" si="7"/>
        <v>0</v>
      </c>
    </row>
    <row r="481" spans="1:9" ht="27" customHeight="1" x14ac:dyDescent="0.3">
      <c r="A481" s="29" t="s">
        <v>124</v>
      </c>
      <c r="B481" s="29" t="s">
        <v>124</v>
      </c>
      <c r="C481" s="29" t="s">
        <v>124</v>
      </c>
      <c r="D481" s="29" t="s">
        <v>586</v>
      </c>
      <c r="E481" s="29" t="s">
        <v>229</v>
      </c>
      <c r="F481" s="29" t="s">
        <v>587</v>
      </c>
      <c r="G481" s="30">
        <v>153750</v>
      </c>
      <c r="H481" s="30">
        <v>0</v>
      </c>
      <c r="I481" s="10">
        <f t="shared" si="7"/>
        <v>0</v>
      </c>
    </row>
    <row r="482" spans="1:9" ht="27" customHeight="1" x14ac:dyDescent="0.3">
      <c r="A482" s="7"/>
      <c r="B482" s="7" t="s">
        <v>405</v>
      </c>
      <c r="C482" s="7"/>
      <c r="D482" s="7"/>
      <c r="E482" s="7"/>
      <c r="F482" s="7" t="s">
        <v>406</v>
      </c>
      <c r="G482" s="28">
        <v>10000</v>
      </c>
      <c r="H482" s="28">
        <v>0.09</v>
      </c>
      <c r="I482" s="10">
        <f t="shared" si="7"/>
        <v>9.0000000000000002E-6</v>
      </c>
    </row>
    <row r="483" spans="1:9" ht="27" customHeight="1" x14ac:dyDescent="0.3">
      <c r="A483" s="29"/>
      <c r="B483" s="29"/>
      <c r="C483" s="29" t="s">
        <v>421</v>
      </c>
      <c r="D483" s="29"/>
      <c r="E483" s="29"/>
      <c r="F483" s="29" t="s">
        <v>422</v>
      </c>
      <c r="G483" s="30">
        <v>10000</v>
      </c>
      <c r="H483" s="30">
        <v>0.09</v>
      </c>
      <c r="I483" s="10">
        <f t="shared" si="7"/>
        <v>9.0000000000000002E-6</v>
      </c>
    </row>
    <row r="484" spans="1:9" ht="14.25" customHeight="1" x14ac:dyDescent="0.3">
      <c r="A484" s="29" t="s">
        <v>124</v>
      </c>
      <c r="B484" s="29" t="s">
        <v>124</v>
      </c>
      <c r="C484" s="29" t="s">
        <v>124</v>
      </c>
      <c r="D484" s="29" t="s">
        <v>431</v>
      </c>
      <c r="E484" s="29" t="s">
        <v>229</v>
      </c>
      <c r="F484" s="29" t="s">
        <v>432</v>
      </c>
      <c r="G484" s="30">
        <v>3000</v>
      </c>
      <c r="H484" s="30">
        <v>0</v>
      </c>
      <c r="I484" s="10">
        <f t="shared" si="7"/>
        <v>0</v>
      </c>
    </row>
    <row r="485" spans="1:9" ht="14.25" customHeight="1" x14ac:dyDescent="0.3">
      <c r="A485" s="29" t="s">
        <v>124</v>
      </c>
      <c r="B485" s="29" t="s">
        <v>124</v>
      </c>
      <c r="C485" s="29" t="s">
        <v>124</v>
      </c>
      <c r="D485" s="29" t="s">
        <v>425</v>
      </c>
      <c r="E485" s="29" t="s">
        <v>229</v>
      </c>
      <c r="F485" s="29" t="s">
        <v>426</v>
      </c>
      <c r="G485" s="30">
        <v>6990</v>
      </c>
      <c r="H485" s="30">
        <v>0</v>
      </c>
      <c r="I485" s="10">
        <f t="shared" si="7"/>
        <v>0</v>
      </c>
    </row>
    <row r="486" spans="1:9" ht="14.25" customHeight="1" x14ac:dyDescent="0.3">
      <c r="A486" s="29" t="s">
        <v>124</v>
      </c>
      <c r="B486" s="29" t="s">
        <v>124</v>
      </c>
      <c r="C486" s="29" t="s">
        <v>124</v>
      </c>
      <c r="D486" s="29" t="s">
        <v>466</v>
      </c>
      <c r="E486" s="29" t="s">
        <v>229</v>
      </c>
      <c r="F486" s="29" t="s">
        <v>467</v>
      </c>
      <c r="G486" s="30">
        <v>10</v>
      </c>
      <c r="H486" s="30">
        <v>0.09</v>
      </c>
      <c r="I486" s="10">
        <f t="shared" si="7"/>
        <v>8.9999999999999993E-3</v>
      </c>
    </row>
    <row r="487" spans="1:9" ht="14.25" customHeight="1" x14ac:dyDescent="0.3">
      <c r="A487" s="7"/>
      <c r="B487" s="7" t="s">
        <v>409</v>
      </c>
      <c r="C487" s="7"/>
      <c r="D487" s="7"/>
      <c r="E487" s="7"/>
      <c r="F487" s="7" t="s">
        <v>410</v>
      </c>
      <c r="G487" s="28">
        <v>3000</v>
      </c>
      <c r="H487" s="28">
        <v>0</v>
      </c>
      <c r="I487" s="10">
        <f t="shared" si="7"/>
        <v>0</v>
      </c>
    </row>
    <row r="488" spans="1:9" ht="27" customHeight="1" x14ac:dyDescent="0.3">
      <c r="A488" s="29"/>
      <c r="B488" s="29"/>
      <c r="C488" s="29" t="s">
        <v>421</v>
      </c>
      <c r="D488" s="29"/>
      <c r="E488" s="29"/>
      <c r="F488" s="29" t="s">
        <v>422</v>
      </c>
      <c r="G488" s="30">
        <v>3000</v>
      </c>
      <c r="H488" s="30">
        <v>0</v>
      </c>
      <c r="I488" s="10">
        <f t="shared" si="7"/>
        <v>0</v>
      </c>
    </row>
    <row r="489" spans="1:9" ht="14.25" customHeight="1" x14ac:dyDescent="0.3">
      <c r="A489" s="29" t="s">
        <v>124</v>
      </c>
      <c r="B489" s="29" t="s">
        <v>124</v>
      </c>
      <c r="C489" s="29" t="s">
        <v>124</v>
      </c>
      <c r="D489" s="29" t="s">
        <v>425</v>
      </c>
      <c r="E489" s="29" t="s">
        <v>229</v>
      </c>
      <c r="F489" s="29" t="s">
        <v>426</v>
      </c>
      <c r="G489" s="30">
        <v>3000</v>
      </c>
      <c r="H489" s="30">
        <v>0</v>
      </c>
      <c r="I489" s="10">
        <f t="shared" si="7"/>
        <v>0</v>
      </c>
    </row>
    <row r="490" spans="1:9" ht="27" customHeight="1" x14ac:dyDescent="0.3">
      <c r="A490" s="7"/>
      <c r="B490" s="7" t="s">
        <v>588</v>
      </c>
      <c r="C490" s="7"/>
      <c r="D490" s="7"/>
      <c r="E490" s="7"/>
      <c r="F490" s="7" t="s">
        <v>227</v>
      </c>
      <c r="G490" s="28">
        <v>231407.04</v>
      </c>
      <c r="H490" s="28">
        <v>21162.720000000001</v>
      </c>
      <c r="I490" s="10">
        <f t="shared" si="7"/>
        <v>9.1452360308484998E-2</v>
      </c>
    </row>
    <row r="491" spans="1:9" ht="27" customHeight="1" x14ac:dyDescent="0.3">
      <c r="A491" s="29"/>
      <c r="B491" s="29"/>
      <c r="C491" s="29" t="s">
        <v>421</v>
      </c>
      <c r="D491" s="29"/>
      <c r="E491" s="29"/>
      <c r="F491" s="29" t="s">
        <v>422</v>
      </c>
      <c r="G491" s="30">
        <v>134023</v>
      </c>
      <c r="H491" s="30">
        <v>21162.720000000001</v>
      </c>
      <c r="I491" s="10">
        <f t="shared" si="7"/>
        <v>0.15790364340449028</v>
      </c>
    </row>
    <row r="492" spans="1:9" ht="27" customHeight="1" x14ac:dyDescent="0.3">
      <c r="A492" s="29" t="s">
        <v>124</v>
      </c>
      <c r="B492" s="29" t="s">
        <v>124</v>
      </c>
      <c r="C492" s="29" t="s">
        <v>124</v>
      </c>
      <c r="D492" s="29" t="s">
        <v>431</v>
      </c>
      <c r="E492" s="29" t="s">
        <v>229</v>
      </c>
      <c r="F492" s="29" t="s">
        <v>432</v>
      </c>
      <c r="G492" s="30">
        <v>20700</v>
      </c>
      <c r="H492" s="30">
        <v>1449.47</v>
      </c>
      <c r="I492" s="10">
        <f t="shared" si="7"/>
        <v>7.002270531400967E-2</v>
      </c>
    </row>
    <row r="493" spans="1:9" ht="14.25" customHeight="1" x14ac:dyDescent="0.3">
      <c r="A493" s="29" t="s">
        <v>124</v>
      </c>
      <c r="B493" s="29" t="s">
        <v>124</v>
      </c>
      <c r="C493" s="29" t="s">
        <v>124</v>
      </c>
      <c r="D493" s="29" t="s">
        <v>470</v>
      </c>
      <c r="E493" s="29" t="s">
        <v>229</v>
      </c>
      <c r="F493" s="29" t="s">
        <v>471</v>
      </c>
      <c r="G493" s="30">
        <v>300</v>
      </c>
      <c r="H493" s="30">
        <v>0</v>
      </c>
      <c r="I493" s="10">
        <f t="shared" si="7"/>
        <v>0</v>
      </c>
    </row>
    <row r="494" spans="1:9" ht="27" customHeight="1" x14ac:dyDescent="0.3">
      <c r="A494" s="29" t="s">
        <v>124</v>
      </c>
      <c r="B494" s="29" t="s">
        <v>124</v>
      </c>
      <c r="C494" s="29" t="s">
        <v>124</v>
      </c>
      <c r="D494" s="29" t="s">
        <v>423</v>
      </c>
      <c r="E494" s="29" t="s">
        <v>229</v>
      </c>
      <c r="F494" s="29" t="s">
        <v>424</v>
      </c>
      <c r="G494" s="30">
        <v>5400</v>
      </c>
      <c r="H494" s="30">
        <v>1567.46</v>
      </c>
      <c r="I494" s="10">
        <f t="shared" si="7"/>
        <v>0.2902703703703704</v>
      </c>
    </row>
    <row r="495" spans="1:9" ht="14.25" customHeight="1" x14ac:dyDescent="0.3">
      <c r="A495" s="29" t="s">
        <v>124</v>
      </c>
      <c r="B495" s="29" t="s">
        <v>124</v>
      </c>
      <c r="C495" s="29" t="s">
        <v>124</v>
      </c>
      <c r="D495" s="29" t="s">
        <v>449</v>
      </c>
      <c r="E495" s="29" t="s">
        <v>229</v>
      </c>
      <c r="F495" s="29" t="s">
        <v>450</v>
      </c>
      <c r="G495" s="30">
        <v>20000</v>
      </c>
      <c r="H495" s="30">
        <v>344.4</v>
      </c>
      <c r="I495" s="10">
        <f t="shared" si="7"/>
        <v>1.7219999999999999E-2</v>
      </c>
    </row>
    <row r="496" spans="1:9" ht="27" customHeight="1" x14ac:dyDescent="0.3">
      <c r="A496" s="29" t="s">
        <v>124</v>
      </c>
      <c r="B496" s="29" t="s">
        <v>124</v>
      </c>
      <c r="C496" s="29" t="s">
        <v>124</v>
      </c>
      <c r="D496" s="29" t="s">
        <v>425</v>
      </c>
      <c r="E496" s="29" t="s">
        <v>229</v>
      </c>
      <c r="F496" s="29" t="s">
        <v>426</v>
      </c>
      <c r="G496" s="30">
        <v>84270</v>
      </c>
      <c r="H496" s="30">
        <v>17454.61</v>
      </c>
      <c r="I496" s="10">
        <f t="shared" si="7"/>
        <v>0.20712721015782604</v>
      </c>
    </row>
    <row r="497" spans="1:9" ht="14.25" customHeight="1" x14ac:dyDescent="0.3">
      <c r="A497" s="29" t="s">
        <v>124</v>
      </c>
      <c r="B497" s="29" t="s">
        <v>124</v>
      </c>
      <c r="C497" s="29" t="s">
        <v>124</v>
      </c>
      <c r="D497" s="29" t="s">
        <v>578</v>
      </c>
      <c r="E497" s="29" t="s">
        <v>229</v>
      </c>
      <c r="F497" s="29" t="s">
        <v>579</v>
      </c>
      <c r="G497" s="30">
        <v>1200</v>
      </c>
      <c r="H497" s="30">
        <v>0</v>
      </c>
      <c r="I497" s="10">
        <f t="shared" si="7"/>
        <v>0</v>
      </c>
    </row>
    <row r="498" spans="1:9" ht="27" customHeight="1" x14ac:dyDescent="0.3">
      <c r="A498" s="29" t="s">
        <v>124</v>
      </c>
      <c r="B498" s="29" t="s">
        <v>124</v>
      </c>
      <c r="C498" s="29" t="s">
        <v>124</v>
      </c>
      <c r="D498" s="29" t="s">
        <v>433</v>
      </c>
      <c r="E498" s="29" t="s">
        <v>229</v>
      </c>
      <c r="F498" s="29" t="s">
        <v>434</v>
      </c>
      <c r="G498" s="30">
        <v>430</v>
      </c>
      <c r="H498" s="30">
        <v>346.78</v>
      </c>
      <c r="I498" s="10">
        <f t="shared" si="7"/>
        <v>0.80646511627906969</v>
      </c>
    </row>
    <row r="499" spans="1:9" ht="14.25" customHeight="1" x14ac:dyDescent="0.3">
      <c r="A499" s="29" t="s">
        <v>124</v>
      </c>
      <c r="B499" s="29" t="s">
        <v>124</v>
      </c>
      <c r="C499" s="29" t="s">
        <v>124</v>
      </c>
      <c r="D499" s="29" t="s">
        <v>445</v>
      </c>
      <c r="E499" s="29" t="s">
        <v>229</v>
      </c>
      <c r="F499" s="29" t="s">
        <v>446</v>
      </c>
      <c r="G499" s="30">
        <v>1723</v>
      </c>
      <c r="H499" s="30">
        <v>0</v>
      </c>
      <c r="I499" s="10">
        <f t="shared" si="7"/>
        <v>0</v>
      </c>
    </row>
    <row r="500" spans="1:9" ht="14.25" customHeight="1" x14ac:dyDescent="0.3">
      <c r="A500" s="29"/>
      <c r="B500" s="29"/>
      <c r="C500" s="29" t="s">
        <v>451</v>
      </c>
      <c r="D500" s="29"/>
      <c r="E500" s="29"/>
      <c r="F500" s="29" t="s">
        <v>452</v>
      </c>
      <c r="G500" s="30">
        <v>97384.04</v>
      </c>
      <c r="H500" s="30">
        <v>0</v>
      </c>
      <c r="I500" s="10">
        <f t="shared" si="7"/>
        <v>0</v>
      </c>
    </row>
    <row r="501" spans="1:9" ht="14.25" customHeight="1" x14ac:dyDescent="0.3">
      <c r="A501" s="29" t="s">
        <v>124</v>
      </c>
      <c r="B501" s="29" t="s">
        <v>124</v>
      </c>
      <c r="C501" s="29" t="s">
        <v>124</v>
      </c>
      <c r="D501" s="29" t="s">
        <v>453</v>
      </c>
      <c r="E501" s="29" t="s">
        <v>229</v>
      </c>
      <c r="F501" s="29" t="s">
        <v>454</v>
      </c>
      <c r="G501" s="30">
        <v>93384.04</v>
      </c>
      <c r="H501" s="30">
        <v>0</v>
      </c>
      <c r="I501" s="10">
        <f t="shared" si="7"/>
        <v>0</v>
      </c>
    </row>
    <row r="502" spans="1:9" ht="14.25" customHeight="1" x14ac:dyDescent="0.3">
      <c r="A502" s="29" t="s">
        <v>124</v>
      </c>
      <c r="B502" s="29" t="s">
        <v>124</v>
      </c>
      <c r="C502" s="29" t="s">
        <v>124</v>
      </c>
      <c r="D502" s="29" t="s">
        <v>498</v>
      </c>
      <c r="E502" s="29" t="s">
        <v>229</v>
      </c>
      <c r="F502" s="29" t="s">
        <v>499</v>
      </c>
      <c r="G502" s="30">
        <v>4000</v>
      </c>
      <c r="H502" s="30">
        <v>0</v>
      </c>
      <c r="I502" s="10">
        <f t="shared" si="7"/>
        <v>0</v>
      </c>
    </row>
    <row r="503" spans="1:9" ht="27" customHeight="1" x14ac:dyDescent="0.3">
      <c r="A503" s="3" t="s">
        <v>411</v>
      </c>
      <c r="B503" s="3"/>
      <c r="C503" s="3"/>
      <c r="D503" s="3"/>
      <c r="E503" s="3"/>
      <c r="F503" s="3" t="s">
        <v>412</v>
      </c>
      <c r="G503" s="27">
        <v>1156142.94</v>
      </c>
      <c r="H503" s="27">
        <v>376865.67</v>
      </c>
      <c r="I503" s="5">
        <f t="shared" si="7"/>
        <v>0.32596805893222858</v>
      </c>
    </row>
    <row r="504" spans="1:9" ht="27" customHeight="1" x14ac:dyDescent="0.3">
      <c r="A504" s="7"/>
      <c r="B504" s="7" t="s">
        <v>413</v>
      </c>
      <c r="C504" s="7"/>
      <c r="D504" s="7"/>
      <c r="E504" s="7"/>
      <c r="F504" s="7" t="s">
        <v>414</v>
      </c>
      <c r="G504" s="28">
        <v>704140.03</v>
      </c>
      <c r="H504" s="28">
        <v>240687.42</v>
      </c>
      <c r="I504" s="10">
        <f t="shared" si="7"/>
        <v>0.34181755012564757</v>
      </c>
    </row>
    <row r="505" spans="1:9" ht="27" customHeight="1" x14ac:dyDescent="0.3">
      <c r="A505" s="29"/>
      <c r="B505" s="29"/>
      <c r="C505" s="29" t="s">
        <v>421</v>
      </c>
      <c r="D505" s="29"/>
      <c r="E505" s="29"/>
      <c r="F505" s="29" t="s">
        <v>422</v>
      </c>
      <c r="G505" s="30">
        <v>144716.21</v>
      </c>
      <c r="H505" s="30">
        <v>33927.56</v>
      </c>
      <c r="I505" s="10">
        <f t="shared" si="7"/>
        <v>0.23444201585986807</v>
      </c>
    </row>
    <row r="506" spans="1:9" ht="27" customHeight="1" x14ac:dyDescent="0.3">
      <c r="A506" s="29" t="s">
        <v>124</v>
      </c>
      <c r="B506" s="29" t="s">
        <v>124</v>
      </c>
      <c r="C506" s="29" t="s">
        <v>124</v>
      </c>
      <c r="D506" s="29" t="s">
        <v>431</v>
      </c>
      <c r="E506" s="29" t="s">
        <v>229</v>
      </c>
      <c r="F506" s="29" t="s">
        <v>432</v>
      </c>
      <c r="G506" s="30">
        <v>41516.21</v>
      </c>
      <c r="H506" s="30">
        <v>7089.63</v>
      </c>
      <c r="I506" s="10">
        <f t="shared" si="7"/>
        <v>0.17076775553452495</v>
      </c>
    </row>
    <row r="507" spans="1:9" ht="27" customHeight="1" x14ac:dyDescent="0.3">
      <c r="A507" s="29" t="s">
        <v>124</v>
      </c>
      <c r="B507" s="29" t="s">
        <v>124</v>
      </c>
      <c r="C507" s="29" t="s">
        <v>124</v>
      </c>
      <c r="D507" s="29" t="s">
        <v>423</v>
      </c>
      <c r="E507" s="29" t="s">
        <v>229</v>
      </c>
      <c r="F507" s="29" t="s">
        <v>424</v>
      </c>
      <c r="G507" s="30">
        <v>68500</v>
      </c>
      <c r="H507" s="30">
        <v>17494.580000000002</v>
      </c>
      <c r="I507" s="10">
        <f t="shared" si="7"/>
        <v>0.25539532846715329</v>
      </c>
    </row>
    <row r="508" spans="1:9" ht="14.25" customHeight="1" x14ac:dyDescent="0.3">
      <c r="A508" s="29" t="s">
        <v>124</v>
      </c>
      <c r="B508" s="29" t="s">
        <v>124</v>
      </c>
      <c r="C508" s="29" t="s">
        <v>124</v>
      </c>
      <c r="D508" s="29" t="s">
        <v>449</v>
      </c>
      <c r="E508" s="29" t="s">
        <v>229</v>
      </c>
      <c r="F508" s="29" t="s">
        <v>450</v>
      </c>
      <c r="G508" s="30">
        <v>7000</v>
      </c>
      <c r="H508" s="30">
        <v>0</v>
      </c>
      <c r="I508" s="10">
        <f t="shared" si="7"/>
        <v>0</v>
      </c>
    </row>
    <row r="509" spans="1:9" ht="27" customHeight="1" x14ac:dyDescent="0.3">
      <c r="A509" s="29" t="s">
        <v>124</v>
      </c>
      <c r="B509" s="29" t="s">
        <v>124</v>
      </c>
      <c r="C509" s="29" t="s">
        <v>124</v>
      </c>
      <c r="D509" s="29" t="s">
        <v>425</v>
      </c>
      <c r="E509" s="29" t="s">
        <v>229</v>
      </c>
      <c r="F509" s="29" t="s">
        <v>426</v>
      </c>
      <c r="G509" s="30">
        <v>18000</v>
      </c>
      <c r="H509" s="30">
        <v>5273.65</v>
      </c>
      <c r="I509" s="10">
        <f t="shared" si="7"/>
        <v>0.29298055555555552</v>
      </c>
    </row>
    <row r="510" spans="1:9" ht="27" customHeight="1" x14ac:dyDescent="0.3">
      <c r="A510" s="29" t="s">
        <v>124</v>
      </c>
      <c r="B510" s="29" t="s">
        <v>124</v>
      </c>
      <c r="C510" s="29" t="s">
        <v>124</v>
      </c>
      <c r="D510" s="29" t="s">
        <v>472</v>
      </c>
      <c r="E510" s="29" t="s">
        <v>229</v>
      </c>
      <c r="F510" s="29" t="s">
        <v>473</v>
      </c>
      <c r="G510" s="30">
        <v>3700</v>
      </c>
      <c r="H510" s="30">
        <v>1482.5</v>
      </c>
      <c r="I510" s="10">
        <f t="shared" si="7"/>
        <v>0.40067567567567569</v>
      </c>
    </row>
    <row r="511" spans="1:9" ht="14.25" customHeight="1" x14ac:dyDescent="0.3">
      <c r="A511" s="29" t="s">
        <v>124</v>
      </c>
      <c r="B511" s="29" t="s">
        <v>124</v>
      </c>
      <c r="C511" s="29" t="s">
        <v>124</v>
      </c>
      <c r="D511" s="29" t="s">
        <v>445</v>
      </c>
      <c r="E511" s="29" t="s">
        <v>229</v>
      </c>
      <c r="F511" s="29" t="s">
        <v>446</v>
      </c>
      <c r="G511" s="30">
        <v>6000</v>
      </c>
      <c r="H511" s="30">
        <v>2587.1999999999998</v>
      </c>
      <c r="I511" s="10">
        <f t="shared" si="7"/>
        <v>0.43119999999999997</v>
      </c>
    </row>
    <row r="512" spans="1:9" ht="27" customHeight="1" x14ac:dyDescent="0.3">
      <c r="A512" s="29"/>
      <c r="B512" s="29"/>
      <c r="C512" s="29" t="s">
        <v>509</v>
      </c>
      <c r="D512" s="29"/>
      <c r="E512" s="29"/>
      <c r="F512" s="29" t="s">
        <v>510</v>
      </c>
      <c r="G512" s="30">
        <v>440000</v>
      </c>
      <c r="H512" s="30">
        <v>192999.86</v>
      </c>
      <c r="I512" s="10">
        <f t="shared" si="7"/>
        <v>0.43863604545454543</v>
      </c>
    </row>
    <row r="513" spans="1:9" ht="27" customHeight="1" x14ac:dyDescent="0.3">
      <c r="A513" s="29" t="s">
        <v>124</v>
      </c>
      <c r="B513" s="29" t="s">
        <v>124</v>
      </c>
      <c r="C513" s="29" t="s">
        <v>124</v>
      </c>
      <c r="D513" s="29" t="s">
        <v>589</v>
      </c>
      <c r="E513" s="29" t="s">
        <v>229</v>
      </c>
      <c r="F513" s="29" t="s">
        <v>590</v>
      </c>
      <c r="G513" s="30">
        <v>440000</v>
      </c>
      <c r="H513" s="30">
        <v>192999.86</v>
      </c>
      <c r="I513" s="10">
        <f t="shared" si="7"/>
        <v>0.43863604545454543</v>
      </c>
    </row>
    <row r="514" spans="1:9" ht="27" customHeight="1" x14ac:dyDescent="0.3">
      <c r="A514" s="29"/>
      <c r="B514" s="29"/>
      <c r="C514" s="29" t="s">
        <v>435</v>
      </c>
      <c r="D514" s="29"/>
      <c r="E514" s="29"/>
      <c r="F514" s="29" t="s">
        <v>436</v>
      </c>
      <c r="G514" s="30">
        <v>25700</v>
      </c>
      <c r="H514" s="30">
        <v>5760</v>
      </c>
      <c r="I514" s="10">
        <f t="shared" ref="I514:I567" si="8">IF($G514=0,0,$H514/$G514)</f>
        <v>0.22412451361867705</v>
      </c>
    </row>
    <row r="515" spans="1:9" ht="14.25" customHeight="1" x14ac:dyDescent="0.3">
      <c r="A515" s="29" t="s">
        <v>124</v>
      </c>
      <c r="B515" s="29" t="s">
        <v>124</v>
      </c>
      <c r="C515" s="29" t="s">
        <v>124</v>
      </c>
      <c r="D515" s="29" t="s">
        <v>439</v>
      </c>
      <c r="E515" s="29" t="s">
        <v>229</v>
      </c>
      <c r="F515" s="29" t="s">
        <v>440</v>
      </c>
      <c r="G515" s="30">
        <v>1000</v>
      </c>
      <c r="H515" s="30">
        <v>0</v>
      </c>
      <c r="I515" s="10">
        <f t="shared" si="8"/>
        <v>0</v>
      </c>
    </row>
    <row r="516" spans="1:9" ht="27" customHeight="1" x14ac:dyDescent="0.3">
      <c r="A516" s="29" t="s">
        <v>124</v>
      </c>
      <c r="B516" s="29" t="s">
        <v>124</v>
      </c>
      <c r="C516" s="29" t="s">
        <v>124</v>
      </c>
      <c r="D516" s="29" t="s">
        <v>441</v>
      </c>
      <c r="E516" s="29" t="s">
        <v>229</v>
      </c>
      <c r="F516" s="29" t="s">
        <v>442</v>
      </c>
      <c r="G516" s="30">
        <v>100</v>
      </c>
      <c r="H516" s="30">
        <v>0</v>
      </c>
      <c r="I516" s="10">
        <f t="shared" si="8"/>
        <v>0</v>
      </c>
    </row>
    <row r="517" spans="1:9" ht="27" customHeight="1" x14ac:dyDescent="0.3">
      <c r="A517" s="29" t="s">
        <v>124</v>
      </c>
      <c r="B517" s="29" t="s">
        <v>124</v>
      </c>
      <c r="C517" s="29" t="s">
        <v>124</v>
      </c>
      <c r="D517" s="29" t="s">
        <v>462</v>
      </c>
      <c r="E517" s="29" t="s">
        <v>229</v>
      </c>
      <c r="F517" s="29" t="s">
        <v>463</v>
      </c>
      <c r="G517" s="30">
        <v>24600</v>
      </c>
      <c r="H517" s="30">
        <v>5760</v>
      </c>
      <c r="I517" s="10">
        <f t="shared" si="8"/>
        <v>0.23414634146341465</v>
      </c>
    </row>
    <row r="518" spans="1:9" ht="27" customHeight="1" x14ac:dyDescent="0.3">
      <c r="A518" s="29"/>
      <c r="B518" s="29"/>
      <c r="C518" s="29" t="s">
        <v>451</v>
      </c>
      <c r="D518" s="29"/>
      <c r="E518" s="29"/>
      <c r="F518" s="29" t="s">
        <v>452</v>
      </c>
      <c r="G518" s="30">
        <v>93723.82</v>
      </c>
      <c r="H518" s="30">
        <v>8000</v>
      </c>
      <c r="I518" s="10">
        <f t="shared" si="8"/>
        <v>8.5357169607470113E-2</v>
      </c>
    </row>
    <row r="519" spans="1:9" ht="27" customHeight="1" x14ac:dyDescent="0.3">
      <c r="A519" s="29" t="s">
        <v>124</v>
      </c>
      <c r="B519" s="29" t="s">
        <v>124</v>
      </c>
      <c r="C519" s="29" t="s">
        <v>124</v>
      </c>
      <c r="D519" s="29" t="s">
        <v>453</v>
      </c>
      <c r="E519" s="29" t="s">
        <v>229</v>
      </c>
      <c r="F519" s="29" t="s">
        <v>454</v>
      </c>
      <c r="G519" s="30">
        <v>93723.82</v>
      </c>
      <c r="H519" s="30">
        <v>8000</v>
      </c>
      <c r="I519" s="10">
        <f t="shared" si="8"/>
        <v>8.5357169607470113E-2</v>
      </c>
    </row>
    <row r="520" spans="1:9" ht="27" customHeight="1" x14ac:dyDescent="0.3">
      <c r="A520" s="7"/>
      <c r="B520" s="7" t="s">
        <v>591</v>
      </c>
      <c r="C520" s="7"/>
      <c r="D520" s="7"/>
      <c r="E520" s="7"/>
      <c r="F520" s="7" t="s">
        <v>592</v>
      </c>
      <c r="G520" s="28">
        <v>290000</v>
      </c>
      <c r="H520" s="28">
        <v>129100</v>
      </c>
      <c r="I520" s="10">
        <f t="shared" si="8"/>
        <v>0.44517241379310346</v>
      </c>
    </row>
    <row r="521" spans="1:9" ht="27" customHeight="1" x14ac:dyDescent="0.3">
      <c r="A521" s="29"/>
      <c r="B521" s="29"/>
      <c r="C521" s="29" t="s">
        <v>509</v>
      </c>
      <c r="D521" s="29"/>
      <c r="E521" s="29"/>
      <c r="F521" s="29" t="s">
        <v>510</v>
      </c>
      <c r="G521" s="30">
        <v>290000</v>
      </c>
      <c r="H521" s="30">
        <v>129100</v>
      </c>
      <c r="I521" s="10">
        <f t="shared" si="8"/>
        <v>0.44517241379310346</v>
      </c>
    </row>
    <row r="522" spans="1:9" ht="27" customHeight="1" x14ac:dyDescent="0.3">
      <c r="A522" s="29" t="s">
        <v>124</v>
      </c>
      <c r="B522" s="29" t="s">
        <v>124</v>
      </c>
      <c r="C522" s="29" t="s">
        <v>124</v>
      </c>
      <c r="D522" s="29" t="s">
        <v>589</v>
      </c>
      <c r="E522" s="29" t="s">
        <v>229</v>
      </c>
      <c r="F522" s="29" t="s">
        <v>590</v>
      </c>
      <c r="G522" s="30">
        <v>290000</v>
      </c>
      <c r="H522" s="30">
        <v>129100</v>
      </c>
      <c r="I522" s="10">
        <f t="shared" si="8"/>
        <v>0.44517241379310346</v>
      </c>
    </row>
    <row r="523" spans="1:9" ht="27" customHeight="1" x14ac:dyDescent="0.3">
      <c r="A523" s="7"/>
      <c r="B523" s="7" t="s">
        <v>593</v>
      </c>
      <c r="C523" s="7"/>
      <c r="D523" s="7"/>
      <c r="E523" s="7"/>
      <c r="F523" s="7" t="s">
        <v>594</v>
      </c>
      <c r="G523" s="28">
        <v>141200</v>
      </c>
      <c r="H523" s="28">
        <v>7078.25</v>
      </c>
      <c r="I523" s="10">
        <f t="shared" si="8"/>
        <v>5.0129249291784701E-2</v>
      </c>
    </row>
    <row r="524" spans="1:9" ht="27" customHeight="1" x14ac:dyDescent="0.3">
      <c r="A524" s="29"/>
      <c r="B524" s="29"/>
      <c r="C524" s="29" t="s">
        <v>421</v>
      </c>
      <c r="D524" s="29"/>
      <c r="E524" s="29"/>
      <c r="F524" s="29" t="s">
        <v>422</v>
      </c>
      <c r="G524" s="30">
        <v>32880</v>
      </c>
      <c r="H524" s="30">
        <v>7078.25</v>
      </c>
      <c r="I524" s="10">
        <f t="shared" si="8"/>
        <v>0.21527524330900244</v>
      </c>
    </row>
    <row r="525" spans="1:9" ht="27" customHeight="1" x14ac:dyDescent="0.3">
      <c r="A525" s="29" t="s">
        <v>124</v>
      </c>
      <c r="B525" s="29" t="s">
        <v>124</v>
      </c>
      <c r="C525" s="29" t="s">
        <v>124</v>
      </c>
      <c r="D525" s="29" t="s">
        <v>423</v>
      </c>
      <c r="E525" s="29" t="s">
        <v>229</v>
      </c>
      <c r="F525" s="29" t="s">
        <v>424</v>
      </c>
      <c r="G525" s="30">
        <v>11000</v>
      </c>
      <c r="H525" s="30">
        <v>5572.73</v>
      </c>
      <c r="I525" s="10">
        <f t="shared" si="8"/>
        <v>0.50661181818181811</v>
      </c>
    </row>
    <row r="526" spans="1:9" ht="14.25" customHeight="1" x14ac:dyDescent="0.3">
      <c r="A526" s="29" t="s">
        <v>124</v>
      </c>
      <c r="B526" s="29" t="s">
        <v>124</v>
      </c>
      <c r="C526" s="29" t="s">
        <v>124</v>
      </c>
      <c r="D526" s="29" t="s">
        <v>449</v>
      </c>
      <c r="E526" s="29" t="s">
        <v>229</v>
      </c>
      <c r="F526" s="29" t="s">
        <v>450</v>
      </c>
      <c r="G526" s="30">
        <v>20200</v>
      </c>
      <c r="H526" s="30">
        <v>0</v>
      </c>
      <c r="I526" s="10">
        <f t="shared" si="8"/>
        <v>0</v>
      </c>
    </row>
    <row r="527" spans="1:9" ht="27" customHeight="1" x14ac:dyDescent="0.3">
      <c r="A527" s="29" t="s">
        <v>124</v>
      </c>
      <c r="B527" s="29" t="s">
        <v>124</v>
      </c>
      <c r="C527" s="29" t="s">
        <v>124</v>
      </c>
      <c r="D527" s="29" t="s">
        <v>425</v>
      </c>
      <c r="E527" s="29" t="s">
        <v>229</v>
      </c>
      <c r="F527" s="29" t="s">
        <v>426</v>
      </c>
      <c r="G527" s="30">
        <v>1680</v>
      </c>
      <c r="H527" s="30">
        <v>1505.52</v>
      </c>
      <c r="I527" s="10">
        <f t="shared" si="8"/>
        <v>0.89614285714285713</v>
      </c>
    </row>
    <row r="528" spans="1:9" ht="14.25" customHeight="1" x14ac:dyDescent="0.3">
      <c r="A528" s="29"/>
      <c r="B528" s="29"/>
      <c r="C528" s="29" t="s">
        <v>451</v>
      </c>
      <c r="D528" s="29"/>
      <c r="E528" s="29"/>
      <c r="F528" s="29" t="s">
        <v>452</v>
      </c>
      <c r="G528" s="30">
        <v>93320</v>
      </c>
      <c r="H528" s="30">
        <v>0</v>
      </c>
      <c r="I528" s="10">
        <f t="shared" si="8"/>
        <v>0</v>
      </c>
    </row>
    <row r="529" spans="1:9" ht="14.25" customHeight="1" x14ac:dyDescent="0.3">
      <c r="A529" s="29" t="s">
        <v>124</v>
      </c>
      <c r="B529" s="29" t="s">
        <v>124</v>
      </c>
      <c r="C529" s="29" t="s">
        <v>124</v>
      </c>
      <c r="D529" s="29" t="s">
        <v>453</v>
      </c>
      <c r="E529" s="29" t="s">
        <v>229</v>
      </c>
      <c r="F529" s="29" t="s">
        <v>454</v>
      </c>
      <c r="G529" s="30">
        <v>93320</v>
      </c>
      <c r="H529" s="30">
        <v>0</v>
      </c>
      <c r="I529" s="10">
        <f t="shared" si="8"/>
        <v>0</v>
      </c>
    </row>
    <row r="530" spans="1:9" ht="27" customHeight="1" x14ac:dyDescent="0.3">
      <c r="A530" s="29"/>
      <c r="B530" s="29"/>
      <c r="C530" s="29" t="s">
        <v>513</v>
      </c>
      <c r="D530" s="29"/>
      <c r="E530" s="29"/>
      <c r="F530" s="29" t="s">
        <v>514</v>
      </c>
      <c r="G530" s="30">
        <v>15000</v>
      </c>
      <c r="H530" s="30">
        <v>0</v>
      </c>
      <c r="I530" s="10">
        <f t="shared" si="8"/>
        <v>0</v>
      </c>
    </row>
    <row r="531" spans="1:9" ht="39.9" customHeight="1" x14ac:dyDescent="0.3">
      <c r="A531" s="29" t="s">
        <v>124</v>
      </c>
      <c r="B531" s="29" t="s">
        <v>124</v>
      </c>
      <c r="C531" s="29" t="s">
        <v>124</v>
      </c>
      <c r="D531" s="29" t="s">
        <v>515</v>
      </c>
      <c r="E531" s="29" t="s">
        <v>229</v>
      </c>
      <c r="F531" s="29" t="s">
        <v>516</v>
      </c>
      <c r="G531" s="30">
        <v>15000</v>
      </c>
      <c r="H531" s="30">
        <v>0</v>
      </c>
      <c r="I531" s="10">
        <f t="shared" si="8"/>
        <v>0</v>
      </c>
    </row>
    <row r="532" spans="1:9" ht="14.25" customHeight="1" x14ac:dyDescent="0.3">
      <c r="A532" s="7"/>
      <c r="B532" s="7" t="s">
        <v>595</v>
      </c>
      <c r="C532" s="7"/>
      <c r="D532" s="7"/>
      <c r="E532" s="7"/>
      <c r="F532" s="7" t="s">
        <v>227</v>
      </c>
      <c r="G532" s="28">
        <v>20802.91</v>
      </c>
      <c r="H532" s="28">
        <v>0</v>
      </c>
      <c r="I532" s="10">
        <f t="shared" si="8"/>
        <v>0</v>
      </c>
    </row>
    <row r="533" spans="1:9" ht="27" customHeight="1" x14ac:dyDescent="0.3">
      <c r="A533" s="29"/>
      <c r="B533" s="29"/>
      <c r="C533" s="29" t="s">
        <v>421</v>
      </c>
      <c r="D533" s="29"/>
      <c r="E533" s="29"/>
      <c r="F533" s="29" t="s">
        <v>422</v>
      </c>
      <c r="G533" s="30">
        <v>14592.91</v>
      </c>
      <c r="H533" s="30">
        <v>0</v>
      </c>
      <c r="I533" s="10">
        <f t="shared" si="8"/>
        <v>0</v>
      </c>
    </row>
    <row r="534" spans="1:9" ht="14.25" customHeight="1" x14ac:dyDescent="0.3">
      <c r="A534" s="29" t="s">
        <v>124</v>
      </c>
      <c r="B534" s="29" t="s">
        <v>124</v>
      </c>
      <c r="C534" s="29" t="s">
        <v>124</v>
      </c>
      <c r="D534" s="29" t="s">
        <v>470</v>
      </c>
      <c r="E534" s="29" t="s">
        <v>229</v>
      </c>
      <c r="F534" s="29" t="s">
        <v>471</v>
      </c>
      <c r="G534" s="30">
        <v>13592.91</v>
      </c>
      <c r="H534" s="30">
        <v>0</v>
      </c>
      <c r="I534" s="10">
        <f t="shared" si="8"/>
        <v>0</v>
      </c>
    </row>
    <row r="535" spans="1:9" ht="14.25" customHeight="1" x14ac:dyDescent="0.3">
      <c r="A535" s="29" t="s">
        <v>124</v>
      </c>
      <c r="B535" s="29" t="s">
        <v>124</v>
      </c>
      <c r="C535" s="29" t="s">
        <v>124</v>
      </c>
      <c r="D535" s="29" t="s">
        <v>425</v>
      </c>
      <c r="E535" s="29" t="s">
        <v>229</v>
      </c>
      <c r="F535" s="29" t="s">
        <v>426</v>
      </c>
      <c r="G535" s="30">
        <v>1000</v>
      </c>
      <c r="H535" s="30">
        <v>0</v>
      </c>
      <c r="I535" s="10">
        <f t="shared" si="8"/>
        <v>0</v>
      </c>
    </row>
    <row r="536" spans="1:9" ht="14.25" customHeight="1" x14ac:dyDescent="0.3">
      <c r="A536" s="29"/>
      <c r="B536" s="29"/>
      <c r="C536" s="29" t="s">
        <v>509</v>
      </c>
      <c r="D536" s="29"/>
      <c r="E536" s="29"/>
      <c r="F536" s="29" t="s">
        <v>510</v>
      </c>
      <c r="G536" s="30">
        <v>6210</v>
      </c>
      <c r="H536" s="30">
        <v>0</v>
      </c>
      <c r="I536" s="10">
        <f t="shared" si="8"/>
        <v>0</v>
      </c>
    </row>
    <row r="537" spans="1:9" ht="27" customHeight="1" x14ac:dyDescent="0.3">
      <c r="A537" s="29" t="s">
        <v>124</v>
      </c>
      <c r="B537" s="29" t="s">
        <v>124</v>
      </c>
      <c r="C537" s="29" t="s">
        <v>124</v>
      </c>
      <c r="D537" s="29" t="s">
        <v>511</v>
      </c>
      <c r="E537" s="29" t="s">
        <v>229</v>
      </c>
      <c r="F537" s="29" t="s">
        <v>512</v>
      </c>
      <c r="G537" s="30">
        <v>6210</v>
      </c>
      <c r="H537" s="30">
        <v>0</v>
      </c>
      <c r="I537" s="10">
        <f t="shared" si="8"/>
        <v>0</v>
      </c>
    </row>
    <row r="538" spans="1:9" ht="27" customHeight="1" x14ac:dyDescent="0.3">
      <c r="A538" s="3" t="s">
        <v>415</v>
      </c>
      <c r="B538" s="3"/>
      <c r="C538" s="3"/>
      <c r="D538" s="3"/>
      <c r="E538" s="3"/>
      <c r="F538" s="3" t="s">
        <v>416</v>
      </c>
      <c r="G538" s="27">
        <v>471307.43</v>
      </c>
      <c r="H538" s="27">
        <v>206906.97</v>
      </c>
      <c r="I538" s="5">
        <f t="shared" si="8"/>
        <v>0.43900638273408932</v>
      </c>
    </row>
    <row r="539" spans="1:9" ht="27" customHeight="1" x14ac:dyDescent="0.3">
      <c r="A539" s="7"/>
      <c r="B539" s="7" t="s">
        <v>417</v>
      </c>
      <c r="C539" s="7"/>
      <c r="D539" s="7"/>
      <c r="E539" s="7"/>
      <c r="F539" s="7" t="s">
        <v>418</v>
      </c>
      <c r="G539" s="28">
        <v>389217.43</v>
      </c>
      <c r="H539" s="28">
        <v>135506.97</v>
      </c>
      <c r="I539" s="10">
        <f t="shared" si="8"/>
        <v>0.3481523682020099</v>
      </c>
    </row>
    <row r="540" spans="1:9" ht="27" customHeight="1" x14ac:dyDescent="0.3">
      <c r="A540" s="29"/>
      <c r="B540" s="29"/>
      <c r="C540" s="29" t="s">
        <v>421</v>
      </c>
      <c r="D540" s="29"/>
      <c r="E540" s="29"/>
      <c r="F540" s="29" t="s">
        <v>422</v>
      </c>
      <c r="G540" s="30">
        <v>112169.42</v>
      </c>
      <c r="H540" s="30">
        <v>44451.38</v>
      </c>
      <c r="I540" s="10">
        <f t="shared" si="8"/>
        <v>0.39628786526666537</v>
      </c>
    </row>
    <row r="541" spans="1:9" ht="27" customHeight="1" x14ac:dyDescent="0.3">
      <c r="A541" s="29" t="s">
        <v>124</v>
      </c>
      <c r="B541" s="29" t="s">
        <v>124</v>
      </c>
      <c r="C541" s="29" t="s">
        <v>124</v>
      </c>
      <c r="D541" s="29" t="s">
        <v>431</v>
      </c>
      <c r="E541" s="29" t="s">
        <v>229</v>
      </c>
      <c r="F541" s="29" t="s">
        <v>432</v>
      </c>
      <c r="G541" s="30">
        <v>51500</v>
      </c>
      <c r="H541" s="30">
        <v>26050.83</v>
      </c>
      <c r="I541" s="10">
        <f t="shared" si="8"/>
        <v>0.50584135922330098</v>
      </c>
    </row>
    <row r="542" spans="1:9" ht="14.25" customHeight="1" x14ac:dyDescent="0.3">
      <c r="A542" s="29" t="s">
        <v>124</v>
      </c>
      <c r="B542" s="29" t="s">
        <v>124</v>
      </c>
      <c r="C542" s="29" t="s">
        <v>124</v>
      </c>
      <c r="D542" s="29" t="s">
        <v>423</v>
      </c>
      <c r="E542" s="29" t="s">
        <v>229</v>
      </c>
      <c r="F542" s="29" t="s">
        <v>424</v>
      </c>
      <c r="G542" s="30">
        <v>31200</v>
      </c>
      <c r="H542" s="30">
        <v>7572.24</v>
      </c>
      <c r="I542" s="10">
        <f t="shared" si="8"/>
        <v>0.2427</v>
      </c>
    </row>
    <row r="543" spans="1:9" ht="14.25" customHeight="1" x14ac:dyDescent="0.3">
      <c r="A543" s="29" t="s">
        <v>124</v>
      </c>
      <c r="B543" s="29" t="s">
        <v>124</v>
      </c>
      <c r="C543" s="29" t="s">
        <v>124</v>
      </c>
      <c r="D543" s="29" t="s">
        <v>478</v>
      </c>
      <c r="E543" s="29" t="s">
        <v>229</v>
      </c>
      <c r="F543" s="29" t="s">
        <v>479</v>
      </c>
      <c r="G543" s="30">
        <v>200</v>
      </c>
      <c r="H543" s="30">
        <v>110</v>
      </c>
      <c r="I543" s="10">
        <f t="shared" si="8"/>
        <v>0.55000000000000004</v>
      </c>
    </row>
    <row r="544" spans="1:9" ht="27" customHeight="1" x14ac:dyDescent="0.3">
      <c r="A544" s="29" t="s">
        <v>124</v>
      </c>
      <c r="B544" s="29" t="s">
        <v>124</v>
      </c>
      <c r="C544" s="29" t="s">
        <v>124</v>
      </c>
      <c r="D544" s="29" t="s">
        <v>425</v>
      </c>
      <c r="E544" s="29" t="s">
        <v>229</v>
      </c>
      <c r="F544" s="29" t="s">
        <v>426</v>
      </c>
      <c r="G544" s="30">
        <v>20060</v>
      </c>
      <c r="H544" s="30">
        <v>5093.28</v>
      </c>
      <c r="I544" s="10">
        <f t="shared" si="8"/>
        <v>0.25390229312063806</v>
      </c>
    </row>
    <row r="545" spans="1:9" ht="27" customHeight="1" x14ac:dyDescent="0.3">
      <c r="A545" s="29" t="s">
        <v>124</v>
      </c>
      <c r="B545" s="29" t="s">
        <v>124</v>
      </c>
      <c r="C545" s="29" t="s">
        <v>124</v>
      </c>
      <c r="D545" s="29" t="s">
        <v>472</v>
      </c>
      <c r="E545" s="29" t="s">
        <v>229</v>
      </c>
      <c r="F545" s="29" t="s">
        <v>473</v>
      </c>
      <c r="G545" s="30">
        <v>1050</v>
      </c>
      <c r="H545" s="30">
        <v>379.06</v>
      </c>
      <c r="I545" s="10">
        <f t="shared" si="8"/>
        <v>0.36100952380952384</v>
      </c>
    </row>
    <row r="546" spans="1:9" ht="14.25" customHeight="1" x14ac:dyDescent="0.3">
      <c r="A546" s="29" t="s">
        <v>124</v>
      </c>
      <c r="B546" s="29" t="s">
        <v>124</v>
      </c>
      <c r="C546" s="29" t="s">
        <v>124</v>
      </c>
      <c r="D546" s="29" t="s">
        <v>480</v>
      </c>
      <c r="E546" s="29" t="s">
        <v>229</v>
      </c>
      <c r="F546" s="29" t="s">
        <v>481</v>
      </c>
      <c r="G546" s="30">
        <v>200</v>
      </c>
      <c r="H546" s="30">
        <v>0</v>
      </c>
      <c r="I546" s="10">
        <f t="shared" si="8"/>
        <v>0</v>
      </c>
    </row>
    <row r="547" spans="1:9" ht="27" customHeight="1" x14ac:dyDescent="0.3">
      <c r="A547" s="29" t="s">
        <v>124</v>
      </c>
      <c r="B547" s="29" t="s">
        <v>124</v>
      </c>
      <c r="C547" s="29" t="s">
        <v>124</v>
      </c>
      <c r="D547" s="29" t="s">
        <v>484</v>
      </c>
      <c r="E547" s="29" t="s">
        <v>229</v>
      </c>
      <c r="F547" s="29" t="s">
        <v>485</v>
      </c>
      <c r="G547" s="30">
        <v>6459.42</v>
      </c>
      <c r="H547" s="30">
        <v>4844.57</v>
      </c>
      <c r="I547" s="10">
        <f t="shared" si="8"/>
        <v>0.7500007740633059</v>
      </c>
    </row>
    <row r="548" spans="1:9" ht="14.25" customHeight="1" x14ac:dyDescent="0.3">
      <c r="A548" s="29" t="s">
        <v>124</v>
      </c>
      <c r="B548" s="29" t="s">
        <v>124</v>
      </c>
      <c r="C548" s="29" t="s">
        <v>124</v>
      </c>
      <c r="D548" s="29" t="s">
        <v>445</v>
      </c>
      <c r="E548" s="29" t="s">
        <v>229</v>
      </c>
      <c r="F548" s="29" t="s">
        <v>446</v>
      </c>
      <c r="G548" s="30">
        <v>1000</v>
      </c>
      <c r="H548" s="30">
        <v>401.4</v>
      </c>
      <c r="I548" s="10">
        <f t="shared" si="8"/>
        <v>0.40139999999999998</v>
      </c>
    </row>
    <row r="549" spans="1:9" ht="14.25" customHeight="1" x14ac:dyDescent="0.3">
      <c r="A549" s="29" t="s">
        <v>124</v>
      </c>
      <c r="B549" s="29" t="s">
        <v>124</v>
      </c>
      <c r="C549" s="29" t="s">
        <v>124</v>
      </c>
      <c r="D549" s="29" t="s">
        <v>490</v>
      </c>
      <c r="E549" s="29" t="s">
        <v>229</v>
      </c>
      <c r="F549" s="29" t="s">
        <v>491</v>
      </c>
      <c r="G549" s="30">
        <v>500</v>
      </c>
      <c r="H549" s="30">
        <v>0</v>
      </c>
      <c r="I549" s="10">
        <f t="shared" si="8"/>
        <v>0</v>
      </c>
    </row>
    <row r="550" spans="1:9" ht="14.25" customHeight="1" x14ac:dyDescent="0.3">
      <c r="A550" s="29"/>
      <c r="B550" s="29"/>
      <c r="C550" s="29" t="s">
        <v>474</v>
      </c>
      <c r="D550" s="29"/>
      <c r="E550" s="29"/>
      <c r="F550" s="29" t="s">
        <v>475</v>
      </c>
      <c r="G550" s="30">
        <v>1000</v>
      </c>
      <c r="H550" s="30">
        <v>0</v>
      </c>
      <c r="I550" s="10">
        <f t="shared" si="8"/>
        <v>0</v>
      </c>
    </row>
    <row r="551" spans="1:9" ht="14.25" customHeight="1" x14ac:dyDescent="0.3">
      <c r="A551" s="29" t="s">
        <v>124</v>
      </c>
      <c r="B551" s="29" t="s">
        <v>124</v>
      </c>
      <c r="C551" s="29" t="s">
        <v>124</v>
      </c>
      <c r="D551" s="29" t="s">
        <v>494</v>
      </c>
      <c r="E551" s="29" t="s">
        <v>229</v>
      </c>
      <c r="F551" s="29" t="s">
        <v>495</v>
      </c>
      <c r="G551" s="30">
        <v>1000</v>
      </c>
      <c r="H551" s="30">
        <v>0</v>
      </c>
      <c r="I551" s="10">
        <f t="shared" si="8"/>
        <v>0</v>
      </c>
    </row>
    <row r="552" spans="1:9" ht="27" customHeight="1" x14ac:dyDescent="0.3">
      <c r="A552" s="29"/>
      <c r="B552" s="29"/>
      <c r="C552" s="29" t="s">
        <v>435</v>
      </c>
      <c r="D552" s="29"/>
      <c r="E552" s="29"/>
      <c r="F552" s="29" t="s">
        <v>436</v>
      </c>
      <c r="G552" s="30">
        <v>273755.58</v>
      </c>
      <c r="H552" s="30">
        <v>91055.59</v>
      </c>
      <c r="I552" s="10">
        <f t="shared" si="8"/>
        <v>0.3326163799108679</v>
      </c>
    </row>
    <row r="553" spans="1:9" ht="27" customHeight="1" x14ac:dyDescent="0.3">
      <c r="A553" s="29" t="s">
        <v>124</v>
      </c>
      <c r="B553" s="29" t="s">
        <v>124</v>
      </c>
      <c r="C553" s="29" t="s">
        <v>124</v>
      </c>
      <c r="D553" s="29" t="s">
        <v>437</v>
      </c>
      <c r="E553" s="29" t="s">
        <v>229</v>
      </c>
      <c r="F553" s="29" t="s">
        <v>438</v>
      </c>
      <c r="G553" s="30">
        <v>190769.93</v>
      </c>
      <c r="H553" s="30">
        <v>67349.919999999998</v>
      </c>
      <c r="I553" s="10">
        <f t="shared" si="8"/>
        <v>0.35304264146870529</v>
      </c>
    </row>
    <row r="554" spans="1:9" ht="14.25" customHeight="1" x14ac:dyDescent="0.3">
      <c r="A554" s="29" t="s">
        <v>124</v>
      </c>
      <c r="B554" s="29" t="s">
        <v>124</v>
      </c>
      <c r="C554" s="29" t="s">
        <v>124</v>
      </c>
      <c r="D554" s="29" t="s">
        <v>496</v>
      </c>
      <c r="E554" s="29" t="s">
        <v>229</v>
      </c>
      <c r="F554" s="29" t="s">
        <v>497</v>
      </c>
      <c r="G554" s="30">
        <v>10832.65</v>
      </c>
      <c r="H554" s="30">
        <v>10832.65</v>
      </c>
      <c r="I554" s="10">
        <f t="shared" si="8"/>
        <v>1</v>
      </c>
    </row>
    <row r="555" spans="1:9" ht="27" customHeight="1" x14ac:dyDescent="0.3">
      <c r="A555" s="29" t="s">
        <v>124</v>
      </c>
      <c r="B555" s="29" t="s">
        <v>124</v>
      </c>
      <c r="C555" s="29" t="s">
        <v>124</v>
      </c>
      <c r="D555" s="29" t="s">
        <v>439</v>
      </c>
      <c r="E555" s="29" t="s">
        <v>229</v>
      </c>
      <c r="F555" s="29" t="s">
        <v>440</v>
      </c>
      <c r="G555" s="30">
        <v>34889</v>
      </c>
      <c r="H555" s="30">
        <v>10067.23</v>
      </c>
      <c r="I555" s="10">
        <f t="shared" si="8"/>
        <v>0.28855025939407836</v>
      </c>
    </row>
    <row r="556" spans="1:9" ht="27" customHeight="1" x14ac:dyDescent="0.3">
      <c r="A556" s="29" t="s">
        <v>124</v>
      </c>
      <c r="B556" s="29" t="s">
        <v>124</v>
      </c>
      <c r="C556" s="29" t="s">
        <v>124</v>
      </c>
      <c r="D556" s="29" t="s">
        <v>441</v>
      </c>
      <c r="E556" s="29" t="s">
        <v>229</v>
      </c>
      <c r="F556" s="29" t="s">
        <v>442</v>
      </c>
      <c r="G556" s="30">
        <v>2264</v>
      </c>
      <c r="H556" s="30">
        <v>1048.5899999999999</v>
      </c>
      <c r="I556" s="10">
        <f t="shared" si="8"/>
        <v>0.46315812720848054</v>
      </c>
    </row>
    <row r="557" spans="1:9" ht="27" customHeight="1" x14ac:dyDescent="0.3">
      <c r="A557" s="29" t="s">
        <v>124</v>
      </c>
      <c r="B557" s="29" t="s">
        <v>124</v>
      </c>
      <c r="C557" s="29" t="s">
        <v>124</v>
      </c>
      <c r="D557" s="29" t="s">
        <v>462</v>
      </c>
      <c r="E557" s="29" t="s">
        <v>229</v>
      </c>
      <c r="F557" s="29" t="s">
        <v>463</v>
      </c>
      <c r="G557" s="30">
        <v>35000</v>
      </c>
      <c r="H557" s="30">
        <v>1757.2</v>
      </c>
      <c r="I557" s="10">
        <f t="shared" si="8"/>
        <v>5.0205714285714284E-2</v>
      </c>
    </row>
    <row r="558" spans="1:9" ht="14.25" customHeight="1" x14ac:dyDescent="0.3">
      <c r="A558" s="29"/>
      <c r="B558" s="29"/>
      <c r="C558" s="29" t="s">
        <v>451</v>
      </c>
      <c r="D558" s="29"/>
      <c r="E558" s="29"/>
      <c r="F558" s="29" t="s">
        <v>452</v>
      </c>
      <c r="G558" s="30">
        <v>2292.4299999999998</v>
      </c>
      <c r="H558" s="30">
        <v>0</v>
      </c>
      <c r="I558" s="10">
        <f t="shared" si="8"/>
        <v>0</v>
      </c>
    </row>
    <row r="559" spans="1:9" ht="14.25" customHeight="1" x14ac:dyDescent="0.3">
      <c r="A559" s="29" t="s">
        <v>124</v>
      </c>
      <c r="B559" s="29" t="s">
        <v>124</v>
      </c>
      <c r="C559" s="29" t="s">
        <v>124</v>
      </c>
      <c r="D559" s="29" t="s">
        <v>453</v>
      </c>
      <c r="E559" s="29" t="s">
        <v>229</v>
      </c>
      <c r="F559" s="29" t="s">
        <v>454</v>
      </c>
      <c r="G559" s="30">
        <v>2292.4299999999998</v>
      </c>
      <c r="H559" s="30">
        <v>0</v>
      </c>
      <c r="I559" s="10">
        <f t="shared" si="8"/>
        <v>0</v>
      </c>
    </row>
    <row r="560" spans="1:9" ht="27" customHeight="1" x14ac:dyDescent="0.3">
      <c r="A560" s="7"/>
      <c r="B560" s="7" t="s">
        <v>596</v>
      </c>
      <c r="C560" s="7"/>
      <c r="D560" s="7"/>
      <c r="E560" s="7"/>
      <c r="F560" s="7" t="s">
        <v>597</v>
      </c>
      <c r="G560" s="28">
        <v>80290</v>
      </c>
      <c r="H560" s="28">
        <v>71000</v>
      </c>
      <c r="I560" s="10">
        <f t="shared" si="8"/>
        <v>0.88429443268152941</v>
      </c>
    </row>
    <row r="561" spans="1:9" ht="27" customHeight="1" x14ac:dyDescent="0.3">
      <c r="A561" s="29"/>
      <c r="B561" s="29"/>
      <c r="C561" s="29" t="s">
        <v>421</v>
      </c>
      <c r="D561" s="29"/>
      <c r="E561" s="29"/>
      <c r="F561" s="29" t="s">
        <v>422</v>
      </c>
      <c r="G561" s="30">
        <v>1500</v>
      </c>
      <c r="H561" s="30">
        <v>0</v>
      </c>
      <c r="I561" s="10">
        <f t="shared" si="8"/>
        <v>0</v>
      </c>
    </row>
    <row r="562" spans="1:9" ht="14.25" customHeight="1" x14ac:dyDescent="0.3">
      <c r="A562" s="29" t="s">
        <v>124</v>
      </c>
      <c r="B562" s="29" t="s">
        <v>124</v>
      </c>
      <c r="C562" s="29" t="s">
        <v>124</v>
      </c>
      <c r="D562" s="29" t="s">
        <v>431</v>
      </c>
      <c r="E562" s="29" t="s">
        <v>229</v>
      </c>
      <c r="F562" s="29" t="s">
        <v>432</v>
      </c>
      <c r="G562" s="30">
        <v>1500</v>
      </c>
      <c r="H562" s="30">
        <v>0</v>
      </c>
      <c r="I562" s="10">
        <f t="shared" si="8"/>
        <v>0</v>
      </c>
    </row>
    <row r="563" spans="1:9" ht="27" customHeight="1" x14ac:dyDescent="0.3">
      <c r="A563" s="29"/>
      <c r="B563" s="29"/>
      <c r="C563" s="29" t="s">
        <v>509</v>
      </c>
      <c r="D563" s="29"/>
      <c r="E563" s="29"/>
      <c r="F563" s="29" t="s">
        <v>510</v>
      </c>
      <c r="G563" s="30">
        <v>78790</v>
      </c>
      <c r="H563" s="30">
        <v>71000</v>
      </c>
      <c r="I563" s="10">
        <f t="shared" si="8"/>
        <v>0.90112958497271223</v>
      </c>
    </row>
    <row r="564" spans="1:9" ht="27" customHeight="1" x14ac:dyDescent="0.3">
      <c r="A564" s="29" t="s">
        <v>124</v>
      </c>
      <c r="B564" s="29" t="s">
        <v>124</v>
      </c>
      <c r="C564" s="29" t="s">
        <v>124</v>
      </c>
      <c r="D564" s="29" t="s">
        <v>511</v>
      </c>
      <c r="E564" s="29" t="s">
        <v>229</v>
      </c>
      <c r="F564" s="29" t="s">
        <v>512</v>
      </c>
      <c r="G564" s="30">
        <v>78790</v>
      </c>
      <c r="H564" s="30">
        <v>71000</v>
      </c>
      <c r="I564" s="10">
        <f t="shared" si="8"/>
        <v>0.90112958497271223</v>
      </c>
    </row>
    <row r="565" spans="1:9" ht="27" customHeight="1" x14ac:dyDescent="0.3">
      <c r="A565" s="7"/>
      <c r="B565" s="7" t="s">
        <v>598</v>
      </c>
      <c r="C565" s="7"/>
      <c r="D565" s="7"/>
      <c r="E565" s="7"/>
      <c r="F565" s="7" t="s">
        <v>227</v>
      </c>
      <c r="G565" s="28">
        <v>1800</v>
      </c>
      <c r="H565" s="28">
        <v>400</v>
      </c>
      <c r="I565" s="10">
        <f t="shared" si="8"/>
        <v>0.22222222222222221</v>
      </c>
    </row>
    <row r="566" spans="1:9" ht="27" customHeight="1" x14ac:dyDescent="0.3">
      <c r="A566" s="29"/>
      <c r="B566" s="29"/>
      <c r="C566" s="29" t="s">
        <v>474</v>
      </c>
      <c r="D566" s="29"/>
      <c r="E566" s="29"/>
      <c r="F566" s="29" t="s">
        <v>475</v>
      </c>
      <c r="G566" s="30">
        <v>1800</v>
      </c>
      <c r="H566" s="30">
        <v>400</v>
      </c>
      <c r="I566" s="10">
        <f t="shared" si="8"/>
        <v>0.22222222222222221</v>
      </c>
    </row>
    <row r="567" spans="1:9" ht="27" customHeight="1" x14ac:dyDescent="0.3">
      <c r="A567" s="29" t="s">
        <v>124</v>
      </c>
      <c r="B567" s="29" t="s">
        <v>124</v>
      </c>
      <c r="C567" s="29" t="s">
        <v>124</v>
      </c>
      <c r="D567" s="29" t="s">
        <v>599</v>
      </c>
      <c r="E567" s="29" t="s">
        <v>229</v>
      </c>
      <c r="F567" s="29" t="s">
        <v>600</v>
      </c>
      <c r="G567" s="30">
        <v>1800</v>
      </c>
      <c r="H567" s="30">
        <v>400</v>
      </c>
      <c r="I567" s="10">
        <f t="shared" si="8"/>
        <v>0.22222222222222221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22"/>
  <sheetViews>
    <sheetView tabSelected="1" workbookViewId="0">
      <pane xSplit="1" ySplit="7" topLeftCell="B11" activePane="bottomRight" state="frozen"/>
      <selection pane="topRight" activeCell="B1" sqref="B1"/>
      <selection pane="bottomLeft" activeCell="A2" sqref="A2"/>
      <selection pane="bottomRight" activeCell="A2" sqref="A2:L2"/>
    </sheetView>
  </sheetViews>
  <sheetFormatPr defaultRowHeight="14.4" x14ac:dyDescent="0.3"/>
  <cols>
    <col min="1" max="1" width="7.109375" customWidth="1"/>
    <col min="2" max="2" width="42.88671875" customWidth="1"/>
    <col min="3" max="12" width="14.33203125" customWidth="1"/>
  </cols>
  <sheetData>
    <row r="2" spans="1:12" ht="15.6" x14ac:dyDescent="0.3">
      <c r="A2" s="53" t="s">
        <v>629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6" x14ac:dyDescent="0.3">
      <c r="K3" s="54" t="s">
        <v>631</v>
      </c>
      <c r="L3" s="54"/>
    </row>
    <row r="4" spans="1:12" ht="9" customHeight="1" x14ac:dyDescent="0.3">
      <c r="K4" s="33"/>
      <c r="L4" s="33"/>
    </row>
    <row r="5" spans="1:12" ht="28.2" customHeight="1" x14ac:dyDescent="0.35">
      <c r="A5" s="55" t="s">
        <v>632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3.4" customHeight="1" x14ac:dyDescent="0.3"/>
    <row r="7" spans="1:12" ht="42" customHeight="1" x14ac:dyDescent="0.3">
      <c r="A7" s="34" t="s">
        <v>0</v>
      </c>
      <c r="B7" s="34" t="s">
        <v>601</v>
      </c>
      <c r="C7" s="34" t="s">
        <v>602</v>
      </c>
      <c r="D7" s="34" t="s">
        <v>603</v>
      </c>
      <c r="E7" s="34" t="s">
        <v>604</v>
      </c>
      <c r="F7" s="34" t="s">
        <v>605</v>
      </c>
      <c r="G7" s="34" t="s">
        <v>606</v>
      </c>
      <c r="H7" s="34" t="s">
        <v>607</v>
      </c>
      <c r="I7" s="34" t="s">
        <v>222</v>
      </c>
      <c r="J7" s="34" t="s">
        <v>608</v>
      </c>
      <c r="K7" s="34" t="s">
        <v>609</v>
      </c>
      <c r="L7" s="34" t="s">
        <v>610</v>
      </c>
    </row>
    <row r="8" spans="1:12" ht="22.8" customHeight="1" x14ac:dyDescent="0.3">
      <c r="A8" s="35" t="s">
        <v>25</v>
      </c>
      <c r="B8" s="36" t="s">
        <v>611</v>
      </c>
      <c r="C8" s="36"/>
      <c r="D8" s="37"/>
      <c r="E8" s="37"/>
      <c r="F8" s="38">
        <f>IF(ISNUMBER(VLOOKUP("1.1",A8:L23,6,FALSE)),ROUND(VLOOKUP("1.1",A8:L23,6,FALSE),4),0) + IF(ISNUMBER(VLOOKUP("1.2",A8:L23,6,FALSE)),ROUND(VLOOKUP("1.2",A8:L23,6,FALSE),4),0) + IF(ISNUMBER(VLOOKUP("1.3",A8:L23,6,FALSE)),ROUND(VLOOKUP("1.3",A8:L23,6,FALSE),4),0)</f>
        <v>10517064.5</v>
      </c>
      <c r="G8" s="38">
        <f>IF(ISNUMBER(VLOOKUP("1.1",A8:L23,7,FALSE)),ROUND(VLOOKUP("1.1",A8:L23,7,FALSE),4),0) + IF(ISNUMBER(VLOOKUP("1.2",A8:L23,7,FALSE)),ROUND(VLOOKUP("1.2",A8:L23,7,FALSE),4),0) + IF(ISNUMBER(VLOOKUP("1.3",A8:L23,7,FALSE)),ROUND(VLOOKUP("1.3",A8:L23,7,FALSE),4),0)</f>
        <v>1497110.42</v>
      </c>
      <c r="H8" s="38">
        <f>IF(ISNUMBER(VLOOKUP("1.1",A8:L23,8,FALSE)),ROUND(VLOOKUP("1.1",A8:L23,8,FALSE),4),0) + IF(ISNUMBER(VLOOKUP("1.2",A8:L23,8,FALSE)),ROUND(VLOOKUP("1.2",A8:L23,8,FALSE),4),0) + IF(ISNUMBER(VLOOKUP("1.3",A8:L23,8,FALSE)),ROUND(VLOOKUP("1.3",A8:L23,8,FALSE),4),0)</f>
        <v>1575461.13</v>
      </c>
      <c r="I8" s="39">
        <f>IF(ISNUMBER(VLOOKUP("1.1",A8:L23,9,FALSE)),ROUND(VLOOKUP("1.1",A8:L23,9,FALSE),4),0) + IF(ISNUMBER(VLOOKUP("1.2",A8:L23,9,FALSE)),ROUND(VLOOKUP("1.2",A8:L23,9,FALSE),4),0) + IF(ISNUMBER(VLOOKUP("1.3",A8:L23,9,FALSE)),ROUND(VLOOKUP("1.3",A8:L23,9,FALSE),4),0)</f>
        <v>980410.7</v>
      </c>
      <c r="J8" s="40">
        <f t="shared" ref="J8:J22" si="0">IF($H8=0,0,$I8/$H8)</f>
        <v>0.62230078631010088</v>
      </c>
      <c r="K8" s="38">
        <f>IF(ISNUMBER(VLOOKUP("1.1",A8:L23,11,FALSE)),ROUND(VLOOKUP("1.1",A8:L23,11,FALSE),4),0) + IF(ISNUMBER(VLOOKUP("1.2",A8:L23,11,FALSE)),ROUND(VLOOKUP("1.2",A8:L23,11,FALSE),4),0) + IF(ISNUMBER(VLOOKUP("1.3",A8:L23,11,FALSE)),ROUND(VLOOKUP("1.3",A8:L23,11,FALSE),4),0)</f>
        <v>10314754.42</v>
      </c>
      <c r="L8" s="39">
        <f>IF(ISNUMBER(VLOOKUP("1.1",A8:L23,12,FALSE)),ROUND(VLOOKUP("1.1",A8:L23,12,FALSE),4),0) + IF(ISNUMBER(VLOOKUP("1.2",A8:L23,12,FALSE)),ROUND(VLOOKUP("1.2",A8:L23,12,FALSE),4),0) + IF(ISNUMBER(VLOOKUP("1.3",A8:L23,12,FALSE)),ROUND(VLOOKUP("1.3",A8:L23,12,FALSE),4),0)</f>
        <v>0</v>
      </c>
    </row>
    <row r="9" spans="1:12" ht="25.8" customHeight="1" x14ac:dyDescent="0.3">
      <c r="A9" s="35" t="s">
        <v>612</v>
      </c>
      <c r="B9" s="36" t="s">
        <v>613</v>
      </c>
      <c r="C9" s="36"/>
      <c r="D9" s="37"/>
      <c r="E9" s="37"/>
      <c r="F9" s="38">
        <f>IF(ISNUMBER(VLOOKUP("1.1.1",A8:L23,6,FALSE)),ROUND(VLOOKUP("1.1.1",A8:L23,6,FALSE),4),0) + IF(ISNUMBER(VLOOKUP("1.2.1",A8:L23,6,FALSE)),ROUND(VLOOKUP("1.2.1",A8:L23,6,FALSE),4),0) + IF(ISNUMBER(VLOOKUP("1.3.1",A8:L23,6,FALSE)),ROUND(VLOOKUP("1.3.1",A8:L23,6,FALSE),4),0)</f>
        <v>0</v>
      </c>
      <c r="G9" s="38">
        <f>IF(ISNUMBER(VLOOKUP("1.1.1",A8:L23,7,FALSE)),ROUND(VLOOKUP("1.1.1",A8:L23,7,FALSE),4),0) + IF(ISNUMBER(VLOOKUP("1.2.1",A8:L23,7,FALSE)),ROUND(VLOOKUP("1.2.1",A8:L23,7,FALSE),4),0) + IF(ISNUMBER(VLOOKUP("1.3.1",A8:L23,7,FALSE)),ROUND(VLOOKUP("1.3.1",A8:L23,7,FALSE),4),0)</f>
        <v>0</v>
      </c>
      <c r="H9" s="38">
        <f>IF(ISNUMBER(VLOOKUP("1.1.1",A8:L23,8,FALSE)),ROUND(VLOOKUP("1.1.1",A8:L23,8,FALSE),4),0) + IF(ISNUMBER(VLOOKUP("1.2.1",A8:L23,8,FALSE)),ROUND(VLOOKUP("1.2.1",A8:L23,8,FALSE),4),0) + IF(ISNUMBER(VLOOKUP("1.3.1",A8:L23,8,FALSE)),ROUND(VLOOKUP("1.3.1",A8:L23,8,FALSE),4),0)</f>
        <v>0</v>
      </c>
      <c r="I9" s="39">
        <f>IF(ISNUMBER(VLOOKUP("1.1.1",A8:L23,9,FALSE)),ROUND(VLOOKUP("1.1.1",A8:L23,9,FALSE),4),0) + IF(ISNUMBER(VLOOKUP("1.2.1",A8:L23,9,FALSE)),ROUND(VLOOKUP("1.2.1",A8:L23,9,FALSE),4),0) + IF(ISNUMBER(VLOOKUP("1.3.1",A8:L23,9,FALSE)),ROUND(VLOOKUP("1.3.1",A8:L23,9,FALSE),4),0)</f>
        <v>0</v>
      </c>
      <c r="J9" s="40">
        <f t="shared" si="0"/>
        <v>0</v>
      </c>
      <c r="K9" s="38">
        <f>IF(ISNUMBER(VLOOKUP("1.1.1",A8:L23,11,FALSE)),ROUND(VLOOKUP("1.1.1",A8:L23,11,FALSE),4),0) + IF(ISNUMBER(VLOOKUP("1.2.1",A8:L23,11,FALSE)),ROUND(VLOOKUP("1.2.1",A8:L23,11,FALSE),4),0) + IF(ISNUMBER(VLOOKUP("1.3.1",A8:L23,11,FALSE)),ROUND(VLOOKUP("1.3.1",A8:L23,11,FALSE),4),0)</f>
        <v>0</v>
      </c>
      <c r="L9" s="39">
        <f>IF(ISNUMBER(VLOOKUP("1.1.1",A8:L23,12,FALSE)),ROUND(VLOOKUP("1.1.1",A8:L23,12,FALSE),4),0) + IF(ISNUMBER(VLOOKUP("1.2.1",A8:L23,12,FALSE)),ROUND(VLOOKUP("1.2.1",A8:L23,12,FALSE),4),0) + IF(ISNUMBER(VLOOKUP("1.3.1",A8:L23,12,FALSE)),ROUND(VLOOKUP("1.3.1",A8:L23,12,FALSE),4),0)</f>
        <v>0</v>
      </c>
    </row>
    <row r="10" spans="1:12" ht="27.6" customHeight="1" x14ac:dyDescent="0.3">
      <c r="A10" s="35" t="s">
        <v>614</v>
      </c>
      <c r="B10" s="36" t="s">
        <v>615</v>
      </c>
      <c r="C10" s="36"/>
      <c r="D10" s="37"/>
      <c r="E10" s="37"/>
      <c r="F10" s="38">
        <f>IF(ISNUMBER(VLOOKUP("1.1.2",A8:L23,6,FALSE)),ROUND(VLOOKUP("1.1.2",A8:L23,6,FALSE),4),0) + IF(ISNUMBER(VLOOKUP("1.2.2",A8:L23,6,FALSE)),ROUND(VLOOKUP("1.2.2",A8:L23,6,FALSE),4),0) + IF(ISNUMBER(VLOOKUP("1.3.2",A8:L23,6,FALSE)),ROUND(VLOOKUP("1.3.2",A8:L23,6,FALSE),4),0)</f>
        <v>10517064.5</v>
      </c>
      <c r="G10" s="38">
        <f>IF(ISNUMBER(VLOOKUP("1.1.2",A8:L23,7,FALSE)),ROUND(VLOOKUP("1.1.2",A8:L23,7,FALSE),4),0) + IF(ISNUMBER(VLOOKUP("1.2.2",A8:L23,7,FALSE)),ROUND(VLOOKUP("1.2.2",A8:L23,7,FALSE),4),0) + IF(ISNUMBER(VLOOKUP("1.3.2",A8:L23,7,FALSE)),ROUND(VLOOKUP("1.3.2",A8:L23,7,FALSE),4),0)</f>
        <v>1497110.42</v>
      </c>
      <c r="H10" s="38">
        <f>IF(ISNUMBER(VLOOKUP("1.1.2",A8:L23,8,FALSE)),ROUND(VLOOKUP("1.1.2",A8:L23,8,FALSE),4),0) + IF(ISNUMBER(VLOOKUP("1.2.2",A8:L23,8,FALSE)),ROUND(VLOOKUP("1.2.2",A8:L23,8,FALSE),4),0) + IF(ISNUMBER(VLOOKUP("1.3.2",A8:L23,8,FALSE)),ROUND(VLOOKUP("1.3.2",A8:L23,8,FALSE),4),0)</f>
        <v>1575461.13</v>
      </c>
      <c r="I10" s="39">
        <f>IF(ISNUMBER(VLOOKUP("1.1.2",A8:L23,9,FALSE)),ROUND(VLOOKUP("1.1.2",A8:L23,9,FALSE),4),0) + IF(ISNUMBER(VLOOKUP("1.2.2",A8:L23,9,FALSE)),ROUND(VLOOKUP("1.2.2",A8:L23,9,FALSE),4),0) + IF(ISNUMBER(VLOOKUP("1.3.2",A8:L23,9,FALSE)),ROUND(VLOOKUP("1.3.2",A8:L23,9,FALSE),4),0)</f>
        <v>980410.7</v>
      </c>
      <c r="J10" s="40">
        <f t="shared" si="0"/>
        <v>0.62230078631010088</v>
      </c>
      <c r="K10" s="38">
        <f>IF(ISNUMBER(VLOOKUP("1.1.2",A8:L23,11,FALSE)),ROUND(VLOOKUP("1.1.2",A8:L23,11,FALSE),4),0) + IF(ISNUMBER(VLOOKUP("1.2.2",A8:L23,11,FALSE)),ROUND(VLOOKUP("1.2.2",A8:L23,11,FALSE),4),0) + IF(ISNUMBER(VLOOKUP("1.3.2",A8:L23,11,FALSE)),ROUND(VLOOKUP("1.3.2",A8:L23,11,FALSE),4),0)</f>
        <v>10314754.42</v>
      </c>
      <c r="L10" s="39">
        <f>IF(ISNUMBER(VLOOKUP("1.1.2",A8:L23,12,FALSE)),ROUND(VLOOKUP("1.1.2",A8:L23,12,FALSE),4),0) + IF(ISNUMBER(VLOOKUP("1.2.2",A8:L23,12,FALSE)),ROUND(VLOOKUP("1.2.2",A8:L23,12,FALSE),4),0) + IF(ISNUMBER(VLOOKUP("1.3.2",A8:L23,12,FALSE)),ROUND(VLOOKUP("1.3.2",A8:L23,12,FALSE),4),0)</f>
        <v>0</v>
      </c>
    </row>
    <row r="11" spans="1:12" ht="75" customHeight="1" x14ac:dyDescent="0.3">
      <c r="A11" s="35" t="s">
        <v>27</v>
      </c>
      <c r="B11" s="36" t="s">
        <v>616</v>
      </c>
      <c r="C11" s="36"/>
      <c r="D11" s="37"/>
      <c r="E11" s="37"/>
      <c r="F11" s="38">
        <f>IF(ISNUMBER(VLOOKUP("1.1.1",A8:L23,6,FALSE)),ROUND(VLOOKUP("1.1.1",A8:L23,6,FALSE),4),0) + IF(ISNUMBER(VLOOKUP("1.1.2",A8:L23,6,FALSE)),ROUND(VLOOKUP("1.1.2",A8:L23,6,FALSE),4),0)</f>
        <v>10517064.5</v>
      </c>
      <c r="G11" s="38">
        <f>IF(ISNUMBER(VLOOKUP("1.1.1",A8:L23,7,FALSE)),ROUND(VLOOKUP("1.1.1",A8:L23,7,FALSE),4),0) + IF(ISNUMBER(VLOOKUP("1.1.2",A8:L23,7,FALSE)),ROUND(VLOOKUP("1.1.2",A8:L23,7,FALSE),4),0)</f>
        <v>1497110.42</v>
      </c>
      <c r="H11" s="38">
        <f>IF(ISNUMBER(VLOOKUP("1.1.1",A8:L23,8,FALSE)),ROUND(VLOOKUP("1.1.1",A8:L23,8,FALSE),4),0) + IF(ISNUMBER(VLOOKUP("1.1.2",A8:L23,8,FALSE)),ROUND(VLOOKUP("1.1.2",A8:L23,8,FALSE),4),0)</f>
        <v>1575461.13</v>
      </c>
      <c r="I11" s="39">
        <f>IF(ISNUMBER(VLOOKUP("1.1.1",A8:L23,9,FALSE)),ROUND(VLOOKUP("1.1.1",A8:L23,9,FALSE),4),0) + IF(ISNUMBER(VLOOKUP("1.1.2",A8:L23,9,FALSE)),ROUND(VLOOKUP("1.1.2",A8:L23,9,FALSE),4),0)</f>
        <v>980410.7</v>
      </c>
      <c r="J11" s="41">
        <f t="shared" si="0"/>
        <v>0.62230078631010088</v>
      </c>
      <c r="K11" s="38">
        <f>IF(ISNUMBER(VLOOKUP("1.1.1",A8:L23,11,FALSE)),ROUND(VLOOKUP("1.1.1",A8:L23,11,FALSE),4),0) + IF(ISNUMBER(VLOOKUP("1.1.2",A8:L23,11,FALSE)),ROUND(VLOOKUP("1.1.2",A8:L23,11,FALSE),4),0)</f>
        <v>10314754.42</v>
      </c>
      <c r="L11" s="39">
        <f>IF(ISNUMBER(VLOOKUP("1.1.1",A8:L23,12,FALSE)),ROUND(VLOOKUP("1.1.1",A8:L23,12,FALSE),4),0) + IF(ISNUMBER(VLOOKUP("1.1.2",A8:L23,12,FALSE)),ROUND(VLOOKUP("1.1.2",A8:L23,12,FALSE),4),0)</f>
        <v>0</v>
      </c>
    </row>
    <row r="12" spans="1:12" ht="22.2" customHeight="1" x14ac:dyDescent="0.3">
      <c r="A12" s="35" t="s">
        <v>29</v>
      </c>
      <c r="B12" s="36" t="s">
        <v>613</v>
      </c>
      <c r="C12" s="36"/>
      <c r="D12" s="37"/>
      <c r="E12" s="37"/>
      <c r="F12" s="38">
        <f>SUMIF(A13:A23, "1.1.1.*", F13:F23)</f>
        <v>0</v>
      </c>
      <c r="G12" s="38">
        <f>SUMIF(A13:A23, "1.1.1.*", G13:G23)</f>
        <v>0</v>
      </c>
      <c r="H12" s="38">
        <f>SUMIF(A13:A23, "1.1.1.*", H13:H23)</f>
        <v>0</v>
      </c>
      <c r="I12" s="39">
        <f>SUMIF(A13:A23, "1.1.1.*", I13:I23)</f>
        <v>0</v>
      </c>
      <c r="J12" s="41">
        <f t="shared" si="0"/>
        <v>0</v>
      </c>
      <c r="K12" s="38">
        <f>SUMIF(A13:A23, "1.1.1.*", K13:K23)</f>
        <v>0</v>
      </c>
      <c r="L12" s="39">
        <f>SUMIF(A13:A23, "1.1.1.*", L13:L23)</f>
        <v>0</v>
      </c>
    </row>
    <row r="13" spans="1:12" ht="22.8" customHeight="1" x14ac:dyDescent="0.3">
      <c r="A13" s="35" t="s">
        <v>31</v>
      </c>
      <c r="B13" s="36" t="s">
        <v>615</v>
      </c>
      <c r="C13" s="36"/>
      <c r="D13" s="37"/>
      <c r="E13" s="37"/>
      <c r="F13" s="38">
        <f>SUMIF(A14:A23, "1.1.2.*", F14:F23)</f>
        <v>10517064.5</v>
      </c>
      <c r="G13" s="38">
        <f>SUMIF(A14:A23, "1.1.2.*", G14:G23)</f>
        <v>1497110.42</v>
      </c>
      <c r="H13" s="38">
        <f>SUMIF(A14:A23, "1.1.2.*", H14:H23)</f>
        <v>1575461.13</v>
      </c>
      <c r="I13" s="39">
        <f>SUMIF(A14:A23, "1.1.2.*", I14:I23)</f>
        <v>980410.70000000007</v>
      </c>
      <c r="J13" s="41">
        <f t="shared" si="0"/>
        <v>0.62230078631010088</v>
      </c>
      <c r="K13" s="38">
        <f>SUMIF(A14:A23, "1.1.2.*", K14:K23)</f>
        <v>10314754.42</v>
      </c>
      <c r="L13" s="39">
        <f>SUMIF(A14:A23, "1.1.2.*", L14:L23)</f>
        <v>0</v>
      </c>
    </row>
    <row r="14" spans="1:12" ht="52.8" customHeight="1" x14ac:dyDescent="0.3">
      <c r="A14" s="42" t="s">
        <v>617</v>
      </c>
      <c r="B14" s="43" t="s">
        <v>618</v>
      </c>
      <c r="C14" s="44" t="s">
        <v>619</v>
      </c>
      <c r="D14" s="45">
        <v>2020</v>
      </c>
      <c r="E14" s="45">
        <v>2023</v>
      </c>
      <c r="F14" s="46">
        <v>7579250</v>
      </c>
      <c r="G14" s="46">
        <v>0</v>
      </c>
      <c r="H14" s="46">
        <v>78350.710000000006</v>
      </c>
      <c r="I14" s="47">
        <v>50000</v>
      </c>
      <c r="J14" s="48">
        <f t="shared" si="0"/>
        <v>0.63815631026189801</v>
      </c>
      <c r="K14" s="46">
        <v>7579250</v>
      </c>
      <c r="L14" s="47"/>
    </row>
    <row r="15" spans="1:12" ht="33.6" customHeight="1" x14ac:dyDescent="0.3">
      <c r="A15" s="42" t="s">
        <v>620</v>
      </c>
      <c r="B15" s="43" t="s">
        <v>621</v>
      </c>
      <c r="C15" s="44" t="s">
        <v>619</v>
      </c>
      <c r="D15" s="45">
        <v>2016</v>
      </c>
      <c r="E15" s="45">
        <v>2020</v>
      </c>
      <c r="F15" s="46">
        <v>264949.5</v>
      </c>
      <c r="G15" s="46">
        <v>62639.42</v>
      </c>
      <c r="H15" s="46">
        <v>62639.42</v>
      </c>
      <c r="I15" s="47">
        <v>62639.42</v>
      </c>
      <c r="J15" s="48">
        <v>1</v>
      </c>
      <c r="K15" s="46">
        <v>62639.42</v>
      </c>
      <c r="L15" s="47"/>
    </row>
    <row r="16" spans="1:12" ht="36" customHeight="1" x14ac:dyDescent="0.3">
      <c r="A16" s="42" t="s">
        <v>622</v>
      </c>
      <c r="B16" s="43" t="s">
        <v>623</v>
      </c>
      <c r="C16" s="44" t="s">
        <v>619</v>
      </c>
      <c r="D16" s="45">
        <v>2019</v>
      </c>
      <c r="E16" s="45">
        <v>2021</v>
      </c>
      <c r="F16" s="46">
        <v>2672865</v>
      </c>
      <c r="G16" s="46">
        <v>1434471</v>
      </c>
      <c r="H16" s="46">
        <v>1434471</v>
      </c>
      <c r="I16" s="47">
        <v>867771.28</v>
      </c>
      <c r="J16" s="48">
        <f t="shared" si="0"/>
        <v>0.60494166839204144</v>
      </c>
      <c r="K16" s="46">
        <v>2672865</v>
      </c>
      <c r="L16" s="47"/>
    </row>
    <row r="17" spans="1:12" ht="27" customHeight="1" x14ac:dyDescent="0.3">
      <c r="A17" s="2" t="s">
        <v>43</v>
      </c>
      <c r="B17" s="3" t="s">
        <v>624</v>
      </c>
      <c r="C17" s="3"/>
      <c r="D17" s="31"/>
      <c r="E17" s="31"/>
      <c r="F17" s="27">
        <f>IF(ISNUMBER(VLOOKUP("1.2.1",A8:L23,6,FALSE)),ROUND(VLOOKUP("1.2.1",A8:L23,6,FALSE),4),0) + IF(ISNUMBER(VLOOKUP("1.2.2",A8:L23,6,FALSE)),ROUND(VLOOKUP("1.2.2",A8:L23,6,FALSE),4),0)</f>
        <v>0</v>
      </c>
      <c r="G17" s="27">
        <f>IF(ISNUMBER(VLOOKUP("1.2.1",A8:L23,7,FALSE)),ROUND(VLOOKUP("1.2.1",A8:L23,7,FALSE),4),0) + IF(ISNUMBER(VLOOKUP("1.2.2",A8:L23,7,FALSE)),ROUND(VLOOKUP("1.2.2",A8:L23,7,FALSE),4),0)</f>
        <v>0</v>
      </c>
      <c r="H17" s="27">
        <f>IF(ISNUMBER(VLOOKUP("1.2.1",A8:L23,8,FALSE)),ROUND(VLOOKUP("1.2.1",A8:L23,8,FALSE),4),0) + IF(ISNUMBER(VLOOKUP("1.2.2",A8:L23,8,FALSE)),ROUND(VLOOKUP("1.2.2",A8:L23,8,FALSE),4),0)</f>
        <v>0</v>
      </c>
      <c r="I17" s="4">
        <f>IF(ISNUMBER(VLOOKUP("1.2.1",A8:L23,9,FALSE)),ROUND(VLOOKUP("1.2.1",A8:L23,9,FALSE),4),0) + IF(ISNUMBER(VLOOKUP("1.2.2",A8:L23,9,FALSE)),ROUND(VLOOKUP("1.2.2",A8:L23,9,FALSE),4),0)</f>
        <v>0</v>
      </c>
      <c r="J17" s="32">
        <f t="shared" si="0"/>
        <v>0</v>
      </c>
      <c r="K17" s="27">
        <f>IF(ISNUMBER(VLOOKUP("1.2.1",A8:L23,11,FALSE)),ROUND(VLOOKUP("1.2.1",A8:L23,11,FALSE),4),0) + IF(ISNUMBER(VLOOKUP("1.2.2",A8:L23,11,FALSE)),ROUND(VLOOKUP("1.2.2",A8:L23,11,FALSE),4),0)</f>
        <v>0</v>
      </c>
      <c r="L17" s="4">
        <f>IF(ISNUMBER(VLOOKUP("1.2.1",A8:L23,12,FALSE)),ROUND(VLOOKUP("1.2.1",A8:L23,12,FALSE),4),0) + IF(ISNUMBER(VLOOKUP("1.2.2",A8:L23,12,FALSE)),ROUND(VLOOKUP("1.2.2",A8:L23,12,FALSE),4),0)</f>
        <v>0</v>
      </c>
    </row>
    <row r="18" spans="1:12" ht="14.25" customHeight="1" x14ac:dyDescent="0.3">
      <c r="A18" s="2" t="s">
        <v>45</v>
      </c>
      <c r="B18" s="3" t="s">
        <v>613</v>
      </c>
      <c r="C18" s="3"/>
      <c r="D18" s="31"/>
      <c r="E18" s="31"/>
      <c r="F18" s="27">
        <f>SUMIF(A19:A23, "1.2.1.*", F19:F23)</f>
        <v>0</v>
      </c>
      <c r="G18" s="27">
        <f>SUMIF(A19:A23, "1.2.1.*", G19:G23)</f>
        <v>0</v>
      </c>
      <c r="H18" s="27">
        <f>SUMIF(A19:A23, "1.2.1.*", H19:H23)</f>
        <v>0</v>
      </c>
      <c r="I18" s="4">
        <f>SUMIF(A19:A23, "1.2.1.*", I19:I23)</f>
        <v>0</v>
      </c>
      <c r="J18" s="32">
        <f t="shared" si="0"/>
        <v>0</v>
      </c>
      <c r="K18" s="27">
        <f>SUMIF(A19:A23, "1.2.1.*", K19:K23)</f>
        <v>0</v>
      </c>
      <c r="L18" s="4">
        <f>SUMIF(A19:A23, "1.2.1.*", L19:L23)</f>
        <v>0</v>
      </c>
    </row>
    <row r="19" spans="1:12" ht="14.25" customHeight="1" x14ac:dyDescent="0.3">
      <c r="A19" s="2" t="s">
        <v>47</v>
      </c>
      <c r="B19" s="3" t="s">
        <v>615</v>
      </c>
      <c r="C19" s="3"/>
      <c r="D19" s="31"/>
      <c r="E19" s="31"/>
      <c r="F19" s="27">
        <f>SUMIF(A20:A23, "1.2.2.*", F20:F23)</f>
        <v>0</v>
      </c>
      <c r="G19" s="27">
        <f>SUMIF(A20:A23, "1.2.2.*", G20:G23)</f>
        <v>0</v>
      </c>
      <c r="H19" s="27">
        <f>SUMIF(A20:A23, "1.2.2.*", H20:H23)</f>
        <v>0</v>
      </c>
      <c r="I19" s="4">
        <f>SUMIF(A20:A23, "1.2.2.*", I20:I23)</f>
        <v>0</v>
      </c>
      <c r="J19" s="32">
        <f t="shared" si="0"/>
        <v>0</v>
      </c>
      <c r="K19" s="27">
        <f>SUMIF(A20:A23, "1.2.2.*", K20:K23)</f>
        <v>0</v>
      </c>
      <c r="L19" s="4">
        <f>SUMIF(A20:A23, "1.2.2.*", L20:L23)</f>
        <v>0</v>
      </c>
    </row>
    <row r="20" spans="1:12" ht="27" customHeight="1" x14ac:dyDescent="0.3">
      <c r="A20" s="2" t="s">
        <v>625</v>
      </c>
      <c r="B20" s="3" t="s">
        <v>626</v>
      </c>
      <c r="C20" s="3"/>
      <c r="D20" s="31"/>
      <c r="E20" s="31"/>
      <c r="F20" s="27">
        <f>IF(ISNUMBER(VLOOKUP("1.3.1",A8:L23,6,FALSE)),ROUND(VLOOKUP("1.3.1",A8:L23,6,FALSE),4),0) + IF(ISNUMBER(VLOOKUP("1.3.2",A8:L23,6,FALSE)),ROUND(VLOOKUP("1.3.2",A8:L23,6,FALSE),4),0)</f>
        <v>0</v>
      </c>
      <c r="G20" s="27">
        <f>IF(ISNUMBER(VLOOKUP("1.3.1",A8:L23,7,FALSE)),ROUND(VLOOKUP("1.3.1",A8:L23,7,FALSE),4),0) + IF(ISNUMBER(VLOOKUP("1.3.2",A8:L23,7,FALSE)),ROUND(VLOOKUP("1.3.2",A8:L23,7,FALSE),4),0)</f>
        <v>0</v>
      </c>
      <c r="H20" s="27">
        <f>IF(ISNUMBER(VLOOKUP("1.3.1",A8:L23,8,FALSE)),ROUND(VLOOKUP("1.3.1",A8:L23,8,FALSE),4),0) + IF(ISNUMBER(VLOOKUP("1.3.2",A8:L23,8,FALSE)),ROUND(VLOOKUP("1.3.2",A8:L23,8,FALSE),4),0)</f>
        <v>0</v>
      </c>
      <c r="I20" s="4">
        <f>IF(ISNUMBER(VLOOKUP("1.3.1",A8:L23,9,FALSE)),ROUND(VLOOKUP("1.3.1",A8:L23,9,FALSE),4),0) + IF(ISNUMBER(VLOOKUP("1.3.2",A8:L23,9,FALSE)),ROUND(VLOOKUP("1.3.2",A8:L23,9,FALSE),4),0)</f>
        <v>0</v>
      </c>
      <c r="J20" s="32">
        <f t="shared" si="0"/>
        <v>0</v>
      </c>
      <c r="K20" s="27">
        <f>IF(ISNUMBER(VLOOKUP("1.3.1",A8:L23,11,FALSE)),ROUND(VLOOKUP("1.3.1",A8:L23,11,FALSE),4),0) + IF(ISNUMBER(VLOOKUP("1.3.2",A8:L23,11,FALSE)),ROUND(VLOOKUP("1.3.2",A8:L23,11,FALSE),4),0)</f>
        <v>0</v>
      </c>
      <c r="L20" s="4">
        <f>IF(ISNUMBER(VLOOKUP("1.3.1",A8:L23,12,FALSE)),ROUND(VLOOKUP("1.3.1",A8:L23,12,FALSE),4),0) + IF(ISNUMBER(VLOOKUP("1.3.2",A8:L23,12,FALSE)),ROUND(VLOOKUP("1.3.2",A8:L23,12,FALSE),4),0)</f>
        <v>0</v>
      </c>
    </row>
    <row r="21" spans="1:12" ht="14.25" customHeight="1" x14ac:dyDescent="0.3">
      <c r="A21" s="2" t="s">
        <v>627</v>
      </c>
      <c r="B21" s="3" t="s">
        <v>613</v>
      </c>
      <c r="C21" s="3"/>
      <c r="D21" s="31"/>
      <c r="E21" s="31"/>
      <c r="F21" s="27">
        <f>SUMIF(A22:A23, "1.3.1.*", F22:F23)</f>
        <v>0</v>
      </c>
      <c r="G21" s="27">
        <f>SUMIF(A22:A23, "1.3.1.*", G22:G23)</f>
        <v>0</v>
      </c>
      <c r="H21" s="27">
        <f>SUMIF(A22:A23, "1.3.1.*", H22:H23)</f>
        <v>0</v>
      </c>
      <c r="I21" s="4">
        <f>SUMIF(A22:A23, "1.3.1.*", I22:I23)</f>
        <v>0</v>
      </c>
      <c r="J21" s="32">
        <f t="shared" si="0"/>
        <v>0</v>
      </c>
      <c r="K21" s="27">
        <f>SUMIF(A22:A23, "1.3.1.*", K22:K23)</f>
        <v>0</v>
      </c>
      <c r="L21" s="4">
        <f>SUMIF(A22:A23, "1.3.1.*", L22:L23)</f>
        <v>0</v>
      </c>
    </row>
    <row r="22" spans="1:12" ht="14.25" customHeight="1" x14ac:dyDescent="0.3">
      <c r="A22" s="2" t="s">
        <v>628</v>
      </c>
      <c r="B22" s="3" t="s">
        <v>615</v>
      </c>
      <c r="C22" s="3"/>
      <c r="D22" s="31"/>
      <c r="E22" s="31"/>
      <c r="F22" s="27">
        <f>SUMIF(A23:A23, "1.3.2.*", F23:F23)</f>
        <v>0</v>
      </c>
      <c r="G22" s="27">
        <f>SUMIF(A23:A23, "1.3.2.*", G23:G23)</f>
        <v>0</v>
      </c>
      <c r="H22" s="27">
        <f>SUMIF(A23:A23, "1.3.2.*", H23:H23)</f>
        <v>0</v>
      </c>
      <c r="I22" s="4">
        <f>SUMIF(A23:A23, "1.3.2.*", I23:I23)</f>
        <v>0</v>
      </c>
      <c r="J22" s="32">
        <f t="shared" si="0"/>
        <v>0</v>
      </c>
      <c r="K22" s="27">
        <f>SUMIF(A23:A23, "1.3.2.*", K23:K23)</f>
        <v>0</v>
      </c>
      <c r="L22" s="4">
        <f>SUMIF(A23:A23, "1.3.2.*", L23:L23)</f>
        <v>0</v>
      </c>
    </row>
  </sheetData>
  <mergeCells count="3">
    <mergeCell ref="A2:L2"/>
    <mergeCell ref="K3:L3"/>
    <mergeCell ref="A5:L5"/>
  </mergeCells>
  <conditionalFormatting sqref="B12:L12">
    <cfRule type="beginsWith" dxfId="11" priority="1" operator="beginsWith" text="Tak">
      <formula>LEFT(B12,LEN("Tak"))="Tak"</formula>
    </cfRule>
    <cfRule type="beginsWith" dxfId="10" priority="2" operator="beginsWith" text="Nie">
      <formula>LEFT(B12,LEN("Nie"))="Nie"</formula>
    </cfRule>
  </conditionalFormatting>
  <conditionalFormatting sqref="B13:L13">
    <cfRule type="beginsWith" dxfId="9" priority="3" operator="beginsWith" text="Tak">
      <formula>LEFT(B13,LEN("Tak"))="Tak"</formula>
    </cfRule>
    <cfRule type="beginsWith" dxfId="8" priority="4" operator="beginsWith" text="Nie">
      <formula>LEFT(B13,LEN("Nie"))="Nie"</formula>
    </cfRule>
  </conditionalFormatting>
  <conditionalFormatting sqref="B18:L18">
    <cfRule type="beginsWith" dxfId="7" priority="5" operator="beginsWith" text="Tak">
      <formula>LEFT(B18,LEN("Tak"))="Tak"</formula>
    </cfRule>
    <cfRule type="beginsWith" dxfId="6" priority="6" operator="beginsWith" text="Nie">
      <formula>LEFT(B18,LEN("Nie"))="Nie"</formula>
    </cfRule>
  </conditionalFormatting>
  <conditionalFormatting sqref="B19:L19">
    <cfRule type="beginsWith" dxfId="5" priority="7" operator="beginsWith" text="Tak">
      <formula>LEFT(B19,LEN("Tak"))="Tak"</formula>
    </cfRule>
    <cfRule type="beginsWith" dxfId="4" priority="8" operator="beginsWith" text="Nie">
      <formula>LEFT(B19,LEN("Nie"))="Nie"</formula>
    </cfRule>
  </conditionalFormatting>
  <conditionalFormatting sqref="B21:L21">
    <cfRule type="beginsWith" dxfId="3" priority="9" operator="beginsWith" text="Tak">
      <formula>LEFT(B21,LEN("Tak"))="Tak"</formula>
    </cfRule>
    <cfRule type="beginsWith" dxfId="2" priority="10" operator="beginsWith" text="Nie">
      <formula>LEFT(B21,LEN("Nie"))="Nie"</formula>
    </cfRule>
  </conditionalFormatting>
  <conditionalFormatting sqref="B22:L22">
    <cfRule type="beginsWith" dxfId="1" priority="11" operator="beginsWith" text="Tak">
      <formula>LEFT(B22,LEN("Tak"))="Tak"</formula>
    </cfRule>
    <cfRule type="beginsWith" dxfId="0" priority="12" operator="beginsWith" text="Nie">
      <formula>LEFT(B22,LEN("Nie"))="Nie"</formula>
    </cfRule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Wykonanie WPF</vt:lpstr>
      <vt:lpstr>Informacja półroczna dochody</vt:lpstr>
      <vt:lpstr>Informacja półroczna wydatki</vt:lpstr>
      <vt:lpstr> Załącznik Nr 11Przedsięwzięcia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Wykonanie WPF</dc:subject>
  <dc:creator>http://www.curulis.pl</dc:creator>
  <cp:keywords>wpf, curulis, wieloletnia prognoza finansowa, wpf asystent</cp:keywords>
  <cp:lastModifiedBy>Czesława Trautman</cp:lastModifiedBy>
  <cp:lastPrinted>2020-08-06T13:02:00Z</cp:lastPrinted>
  <dcterms:modified xsi:type="dcterms:W3CDTF">2020-08-17T09:00:17Z</dcterms:modified>
</cp:coreProperties>
</file>